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9120" activeTab="0"/>
  </bookViews>
  <sheets>
    <sheet name="Aggregate estimate 2008" sheetId="1" r:id="rId1"/>
    <sheet name="Explanations of estimates" sheetId="2" r:id="rId2"/>
    <sheet name="References" sheetId="3" r:id="rId3"/>
  </sheets>
  <definedNames>
    <definedName name="Annex_Explanations">'Explanations of estimates'!$A$7</definedName>
    <definedName name="Annex_ref">'References'!$A$1</definedName>
    <definedName name="as___of_the_forein_population_of">'Aggregate estimate 2008'!#REF!</definedName>
    <definedName name="Back_AggregateEstimate">'Aggregate estimate 2008'!$A$1</definedName>
    <definedName name="Back_Austria">'Aggregate estimate 2008'!$A$121</definedName>
    <definedName name="Back_Bulgaria">'Aggregate estimate 2008'!$A$127</definedName>
    <definedName name="Back_Czech_Republic">'Aggregate estimate 2008'!$A$101</definedName>
    <definedName name="Back_Estimates">'Aggregate estimate 2008'!#REF!</definedName>
    <definedName name="Back_EU_15__1__rule_of_thumb">'Aggregate estimate 2008'!#REF!</definedName>
    <definedName name="Back_EU_15__10__rule_of_thumb">'Aggregate estimate 2008'!#REF!</definedName>
    <definedName name="Back_EU_15__HWWI">'Aggregate estimate 2008'!#REF!</definedName>
    <definedName name="Back_EU_25__1__rule_of_thumb">'Aggregate estimate 2008'!#REF!</definedName>
    <definedName name="Back_EU_25__10__rule_of_thumb">'Aggregate estimate 2008'!#REF!</definedName>
    <definedName name="Back_EU_25__HWWI">'Aggregate estimate 2008'!#REF!</definedName>
    <definedName name="Back_EU_27__1__rule_of_thumb">'Aggregate estimate 2008'!#REF!</definedName>
    <definedName name="Back_EU_27__10__rule_of_thumb">'Aggregate estimate 2008'!#REF!</definedName>
    <definedName name="Back_EU_27__HWWI">'Aggregate estimate 2008'!$A$10</definedName>
    <definedName name="back_foreign_population">'Aggregate estimate 2008'!$A$14</definedName>
    <definedName name="Back_Hungary">'Aggregate estimate 2008'!$A$107</definedName>
    <definedName name="Back_Italy">'Aggregate estimate 2008'!$A$51</definedName>
    <definedName name="Back_Netherlands">'Aggregate estimate 2008'!$A$77</definedName>
    <definedName name="back_population">'Aggregate estimate 2008'!$A$12</definedName>
    <definedName name="Back_Quality_of_estimates">'Aggregate estimate 2008'!$A$2</definedName>
    <definedName name="Back_Romania">'Aggregate estimate 2008'!$A$69</definedName>
    <definedName name="Back_Slovakia">'Aggregate estimate 2008'!$A$139</definedName>
    <definedName name="Estimate_Austria">'Aggregate estimate 2008'!#REF!</definedName>
    <definedName name="Estimate_Belgium">'Aggregate estimate 2008'!$A$95</definedName>
    <definedName name="Estimate_Bulgaria">'Explanations of estimates'!$A$26</definedName>
    <definedName name="Estimate_Cyprus">'Aggregate estimate 2008'!$A$183</definedName>
    <definedName name="Estimate_Czech_Republic">'Aggregate estimate 2008'!#REF!</definedName>
    <definedName name="Estimate_Denmark">'Aggregate estimate 2008'!$A$133</definedName>
    <definedName name="Estimate_Estonia">'Aggregate estimate 2008'!$A$177</definedName>
    <definedName name="Estimate_Finland">'Aggregate estimate 2008'!$A$145</definedName>
    <definedName name="Estimate_France">'Aggregate estimate 2008'!$A$39</definedName>
    <definedName name="Estimate_Germany">'Aggregate estimate 2008'!$A$31</definedName>
    <definedName name="Estimate_Greece">'Aggregate estimate 2008'!$A$83</definedName>
    <definedName name="Estimate_Hungary">'Aggregate estimate 2008'!#REF!</definedName>
    <definedName name="Estimate_IFR_estimate__HWWI">'Aggregate estimate 2008'!#REF!</definedName>
    <definedName name="Estimate_IFR_EUestimate">'Aggregate estimate 2008'!#REF!</definedName>
    <definedName name="Estimate_Irland">'Aggregate estimate 2008'!$A$153</definedName>
    <definedName name="Estimate_Italy">'Aggregate estimate 2008'!#REF!</definedName>
    <definedName name="Estimate_Latvia">'Aggregate estimate 2008'!$A$165</definedName>
    <definedName name="Estimate_Lithuania">'Aggregate estimate 2008'!$A$159</definedName>
    <definedName name="Estimate_Luxembourg">'Aggregate estimate 2008'!$A$191</definedName>
    <definedName name="Estimate_Malta">'Aggregate estimate 2008'!$A$197</definedName>
    <definedName name="Estimate_Netherlands">'Aggregate estimate 2008'!#REF!</definedName>
    <definedName name="Estimate_Poland">'Aggregate estimate 2008'!$A$63</definedName>
    <definedName name="Estimate_Portugal">'Aggregate estimate 2008'!$A$89</definedName>
    <definedName name="Estimate_Slovakia">'Aggregate estimate 2008'!#REF!</definedName>
    <definedName name="Estimate_Slovenia">'Aggregate estimate 2008'!$A$171</definedName>
    <definedName name="Estimate_Spain">'Aggregate estimate 2008'!$A$57</definedName>
    <definedName name="Estimate_Sweden">'Aggregate estimate 2008'!$A$115</definedName>
    <definedName name="Estimate_United_Kingdom">'Aggregate estimate 2008'!$A$45</definedName>
    <definedName name="Expl_Austria">'Explanations of estimates'!$A$25</definedName>
    <definedName name="Expl_Belgium">'Explanations of estimates'!$A$21</definedName>
    <definedName name="Expl_Cyprus">'Explanations of estimates'!$A$35</definedName>
    <definedName name="Expl_Czech_Republic">'Explanations of estimates'!$A$22</definedName>
    <definedName name="Expl_Denmark">'Explanations of estimates'!$A$27</definedName>
    <definedName name="Expl_Estonia">'Explanations of estimates'!$A$34</definedName>
    <definedName name="Expl_EU15__1__rule">'Explanations of estimates'!#REF!</definedName>
    <definedName name="Expl_EU15__10__rule">'Explanations of estimates'!#REF!</definedName>
    <definedName name="Expl_EU15__HWWI">'Explanations of estimates'!#REF!</definedName>
    <definedName name="Expl_EU25">'Explanations of estimates'!#REF!</definedName>
    <definedName name="Expl_EU25__1__rule">'Explanations of estimates'!#REF!</definedName>
    <definedName name="Expl_EU25__10__rule">'Explanations of estimates'!#REF!</definedName>
    <definedName name="Expl_EU25__HWWI">'Explanations of estimates'!#REF!</definedName>
    <definedName name="Expl_EU27__1__rule">'Explanations of estimates'!$A$9</definedName>
    <definedName name="Expl_EU27__10__rule">'Explanations of estimates'!$A$10</definedName>
    <definedName name="Expl_EU27__HWWI">'Explanations of estimates'!$A$8</definedName>
    <definedName name="Expl_Finland">'Explanations of estimates'!$A$29</definedName>
    <definedName name="Expl_France">'Explanations of estimates'!$A$12</definedName>
    <definedName name="Expl_Germany">'Explanations of estimates'!$A$11</definedName>
    <definedName name="Expl_Greece">'Explanations of estimates'!$A$19</definedName>
    <definedName name="Expl_Hungary">'Explanations of estimates'!$A$23</definedName>
    <definedName name="Expl_HWWI">'Explanations of estimates'!#REF!</definedName>
    <definedName name="Expl_Irland">'Explanations of estimates'!$A$30</definedName>
    <definedName name="Expl_Italy">'Explanations of estimates'!$A$14</definedName>
    <definedName name="Expl_Latvia">'Explanations of estimates'!$A$32</definedName>
    <definedName name="Expl_Lithuania">'Explanations of estimates'!$A$31</definedName>
    <definedName name="Expl_Luxembourg">'Explanations of estimates'!$A$36</definedName>
    <definedName name="Expl_Malta">'Explanations of estimates'!$A$37</definedName>
    <definedName name="Expl_Netherlands">'Explanations of estimates'!$A$18</definedName>
    <definedName name="Expl_Poland">'Explanations of estimates'!$A$16</definedName>
    <definedName name="Expl_Portugal">'Explanations of estimates'!$A$20</definedName>
    <definedName name="Expl_Romania">'Explanations of estimates'!$A$17</definedName>
    <definedName name="Expl_Slovakia">'Explanations of estimates'!$A$28</definedName>
    <definedName name="Expl_Slovenia">'Explanations of estimates'!$A$33</definedName>
    <definedName name="Expl_Spain">'Explanations of estimates'!$A$15</definedName>
    <definedName name="Expl_Sweden">'Explanations of estimates'!$A$24</definedName>
    <definedName name="Expl_United_Kingdom">'Explanations of estimates'!$A$13</definedName>
    <definedName name="Explanations">'Explanations of estimates'!$B$7</definedName>
    <definedName name="foreign_population">'Explanations of estimates'!$A$5</definedName>
    <definedName name="foreign_population.">'Explanations of estimates'!$A$4</definedName>
    <definedName name="inclusion_and_adjustment_rules">'Explanations of estimates'!$A$2</definedName>
    <definedName name="Italy">'Aggregate estimate 2008'!$A$237</definedName>
    <definedName name="Percentage_Total">'Explanations of estimates'!#REF!</definedName>
    <definedName name="population">'Explanations of estimates'!$A$4</definedName>
    <definedName name="quality_of_estimates">'Explanations of estimates'!$A$3</definedName>
    <definedName name="References">'References'!$A$1</definedName>
    <definedName name="T1_EU_Population">'Aggregate estimate 2008'!#REF!</definedName>
    <definedName name="T1_Foreign_population">'Aggregate estimate 2008'!#REF!</definedName>
    <definedName name="Z_D15B4883_BABC_46AF_99A3_F1FE702515E2_.wvu.Cols" localSheetId="0" hidden="1">'Aggregate estimate 2008'!$C:$C,'Aggregate estimate 2008'!#REF!,'Aggregate estimate 2008'!#REF!</definedName>
    <definedName name="Z_E47FDF0D_0571_4CBD_9297_4B4404E7C102_.wvu.Cols" localSheetId="0" hidden="1">'Aggregate estimate 2008'!$C:$C</definedName>
    <definedName name="Z_F4A8E88F_4D20_4A51_845C_9CD793BAFBCE_.wvu.Cols" localSheetId="0" hidden="1">'Aggregate estimate 2008'!$C:$C</definedName>
  </definedNames>
  <calcPr fullCalcOnLoad="1"/>
</workbook>
</file>

<file path=xl/sharedStrings.xml><?xml version="1.0" encoding="utf-8"?>
<sst xmlns="http://schemas.openxmlformats.org/spreadsheetml/2006/main" count="309" uniqueCount="154">
  <si>
    <t>Country</t>
  </si>
  <si>
    <t>central</t>
  </si>
  <si>
    <t>Explanation</t>
  </si>
  <si>
    <t>Italy</t>
  </si>
  <si>
    <t>Netherlands</t>
  </si>
  <si>
    <t>Spain</t>
  </si>
  <si>
    <t>Greece</t>
  </si>
  <si>
    <t>Germany</t>
  </si>
  <si>
    <t>United Kingdom</t>
  </si>
  <si>
    <t>France</t>
  </si>
  <si>
    <t>Poland</t>
  </si>
  <si>
    <t>Czech Republic</t>
  </si>
  <si>
    <t>Hungary</t>
  </si>
  <si>
    <t>Austria</t>
  </si>
  <si>
    <t>Slovakia</t>
  </si>
  <si>
    <t>Portugal</t>
  </si>
  <si>
    <t>Belgium</t>
  </si>
  <si>
    <t>Sweden</t>
  </si>
  <si>
    <t>Denmark</t>
  </si>
  <si>
    <t>Finland</t>
  </si>
  <si>
    <t>Lithuania</t>
  </si>
  <si>
    <t>Latvia</t>
  </si>
  <si>
    <t>Slovenia</t>
  </si>
  <si>
    <t>Estonia</t>
  </si>
  <si>
    <t>Luxembourg</t>
  </si>
  <si>
    <t>Malta</t>
  </si>
  <si>
    <t>Cyprus</t>
  </si>
  <si>
    <t>as % of population of</t>
  </si>
  <si>
    <t>Explanations</t>
  </si>
  <si>
    <t>References</t>
  </si>
  <si>
    <t>as % of foreign population of</t>
  </si>
  <si>
    <t>Blangiardo, Gian Carlo (2008): The centre sampling technique in surveys on foreign migrants. The balance of a multi-year experience, United Nations Statistical Commission and EUROSTAT, Working paper 12 - 29 February 2008.</t>
  </si>
  <si>
    <t>Horáková, Milada (2005): Cizinci na trhu práce v České republice 1994-2004 (Foreigners on the Czech Labour Market in 1994 – 2004). Praha: VÚPSV.</t>
  </si>
  <si>
    <t>Jandl, Michael (2003): Schätzung illegaler Migration: Methoden und Ergebnisse, Presentation in working group on Social and Economic Statistics, Austrian Statistical Society, 26 June 2003.</t>
  </si>
  <si>
    <t>Ireland</t>
  </si>
  <si>
    <t>Estimates of IFR-population</t>
  </si>
  <si>
    <t>minimum</t>
  </si>
  <si>
    <t>maximum</t>
  </si>
  <si>
    <t xml:space="preserve">For the EU estimate, country estimates in this table were aggregated. Country estimates are (a) best estimates from CLANDESTINO country reports, adjusted for better comparability, if necessary; (b) unclassified estimates found in other reports; (c) calculated as percentages of the total population, transferring the percentage from a country with available background information and relative  similarity of relative conditions compared to other countries with background information. The order of aggregation follows this logic: we start with countries in the CLANDESTINO study for which we have detailed background information and classified estimates; using the quality order as the first ranking criterion and the population size as the second. We then add other countries (for which we have no detailed background reports) by regular population size. </t>
  </si>
  <si>
    <t>Romania</t>
  </si>
  <si>
    <t>Bulgaria</t>
  </si>
  <si>
    <t>foreign population</t>
  </si>
  <si>
    <t xml:space="preserve">HWWI estimate </t>
  </si>
  <si>
    <t xml:space="preserve">1% rule of thumb </t>
  </si>
  <si>
    <t>population</t>
  </si>
  <si>
    <t xml:space="preserve">A rule of thumb was applied: minimum 1% of the total population is irregular </t>
  </si>
  <si>
    <t>A rule of thumb was applied: from 10% to 20% of the foreign population is irregular</t>
  </si>
  <si>
    <t xml:space="preserve">10-20% rule of thumb </t>
  </si>
  <si>
    <t>IMEPO (2008): Lianos T., Kanellopoulos K., Gregou M., Gemi E., Papakonstantinou P. (2008). Estimate of the size of foreigners residing illegally in Greece, Athens: IMEPO.</t>
  </si>
  <si>
    <t xml:space="preserve">References </t>
  </si>
  <si>
    <t>Academic expert estimate of working irregular resident population for 2004 (Korczyńska and Duszczyk 2005)</t>
  </si>
  <si>
    <t>Academic expert estimate for 2007 based on different indicators (IMEPO 2008)</t>
  </si>
  <si>
    <t>Scientific study estimate of 110 000 for 2005 (van Meeteren 2007:14-19); calculation of minimum and maximum by HWWI</t>
  </si>
  <si>
    <t xml:space="preserve">Estimates for 2004 and 2005 are taken over for 2008 without adjustment. Horakova's  estimate of irregular foreign workers in 2004 is used as minimum estimate (Horakova 2005). It was assumed that there are hardly any children or elderly in the irregular population of the Czech Republic. In an interview, the director of the Prague IOM office considered 100 000 as an maximum estimate (Pospichalova 2006). Both estimates are quoted in CLANDESTINO Czech Republic (2008: 28,33). </t>
  </si>
  <si>
    <t>HWWI estimate based on population multiplier from Dutch estimate in this table</t>
  </si>
  <si>
    <t>HWWI calculated the minimum and maximum estimate on the basis of the Dutch estimate.  It was assumed that the minimum and maximum percentages of the IFR population in the total population is the same in Luxembourg as in the Netherlands. The Netherlands were chosen among the countries in the CLANDESTINO study mainly because of the similarity in the geographical location, although the migration history is not comparable. However, no other country in the CLANDESTINO study seemed to be more appropriate.</t>
  </si>
  <si>
    <t xml:space="preserve">HWWI estimate based on population multiplier from Bulgarian estimate in this table </t>
  </si>
  <si>
    <t xml:space="preserve">Explanations of country estimates </t>
  </si>
  <si>
    <t xml:space="preserve">Scientific study estimate of 349 000 for 2007 based on centre sampling survey (Blangiardo 2008:10); calculation and adjustment of minimum and maximum by HWWI         </t>
  </si>
  <si>
    <t xml:space="preserve">Estimate for 2005 is taken over for 2008 without adjustment. According to Fonseca et al. (2005:12): "Different sources point to between 80,000 and 100,000 people". </t>
  </si>
  <si>
    <t xml:space="preserve">Academic expert estimate for 2005 (Fonseca et al. 2005:12) </t>
  </si>
  <si>
    <t>Minimum: academic expert estimate for 2004 (Horakova 2005); maximum: IOM expert estimate for 2005 (Pospichalova 2006)</t>
  </si>
  <si>
    <t xml:space="preserve">POLITIS Sweden provided a central estimate: "Humanitarian organisations believe that there can be about 10 000 persons in this situation". HWWI calculated minimum estimate by subtracting 20% and maximum estimate by adding 20%. </t>
  </si>
  <si>
    <t xml:space="preserve">Estimate based on multiplier from a migrant survey (UWT Bulgaria 2007:22); calculation by HWWI team </t>
  </si>
  <si>
    <t xml:space="preserve">Academic expert estimate of 10000 (POLITIS Finland 2005:12); calculation of minimum and maximum by HWWI
</t>
  </si>
  <si>
    <t xml:space="preserve">POLITIS Finland (2005:12) provided a central estimate: "It has been estimated that there could be around 10 000 illegal immigrants in Finland, who have entered on tourist visas and are working temporarily in Finland". HWWI calculated minimum estimate by subtracting 20% and maximum estimate by adding 20%. </t>
  </si>
  <si>
    <t>The estimate is an expert assessment for 2007, taken over for 2008 without adjustment. It is based on expert survey and other data (CLANDESTINO Slovakia 2008:19).</t>
  </si>
  <si>
    <t>HWWI estimate based on population multiplier from the Hungarian estimate in this table</t>
  </si>
  <si>
    <t>HWWI estimate based on population multiplier from the United Kingdom estimate in this table</t>
  </si>
  <si>
    <t>Ministry expert estimate for 2002 (POLITIS Estonia 2005:18)</t>
  </si>
  <si>
    <t xml:space="preserve">POLITIS Cyprus (2005:8) provided an estimate: "From interviews conducted by the writers with immigration officers, it is derived that the number of undocumented migrant workers is in the area of 10 000-15 000".  An estimate of the working irregular resident population is taken over for IFR without adjustment. It is assumed that there are hardly any children or elderly in the irregular population in Cyprus. Estimate for 2005 is taken over for 2008 without adjustment.  </t>
  </si>
  <si>
    <t xml:space="preserve">Academic expert estimate for 2005 (POLITIS Cyprus 2005:8) </t>
  </si>
  <si>
    <t>Population figures are from Eurostat. The total population is the sum of all populations in the table.</t>
  </si>
  <si>
    <t>Foreign population figures are from Eurostat. For 2008, when foreign population figures were not available, the figure for the closest year was taken. The total foreign population is the sum of all foreign populations in the table.</t>
  </si>
  <si>
    <t xml:space="preserve">HWWI calculated the minimum and maximum estimate on the basis of the Bulgarian estimate.  It was assumed that the minimum and maximum percentages of the IFR population in the total population are the same in Romania as they are in Bulgaria. Bulgaria was chosen mainly because of its location in formerly communist Eastern Europe, although many aspects of the migration history are not comparable. </t>
  </si>
  <si>
    <t xml:space="preserve">Estimate for 2007 is taken over for 2008 without adjustment. IMEPO (2008) published six different estimates, taking different indicators into account. The quoted range is their expert estimate of the most likely range (CLANDESTINO Greece 2008:40). </t>
  </si>
  <si>
    <t>The Centre for the Study of Democracy provided that 10-15 percent of migrants are likely to be residing illegally in the country (UWT Bulgaria 2007:22). These percentages are derived from a migrant survey. HWWI calculated then the minimum and maximum estimate using the Eurostat data for foreign population in 2007.</t>
  </si>
  <si>
    <t xml:space="preserve">Estimate for 2005 is taken over for 2008 without adjustment. The estimated range stems from UWT Denmark: "Statistical estimates, although not based on any rigorous scientific methodology, have until very recently worked on the basis that there were somewhere between 1,000 and 5,000 illegal immigrants in Denmark." (UWT Denmark 2007:24).          </t>
  </si>
  <si>
    <t xml:space="preserve">The Estonian Ministry of Population provided an estimate for 2002:  "Their number ranges between 5,000 and 10,000" (POLITIS Estonia 2005:18). The estimate is taken over for 2008 without adjustment. Note: Foreign population refers to 2007 data, as 2008 data is not available. </t>
  </si>
  <si>
    <t xml:space="preserve">HWWI calculated the minimum and maximum estimate on the basis of the Hungarian estimate. It was assumed that the minimum and maximum percentages of the IFR population in the total population is the same in Lithuania as in Hungary. One of the main reasons Hungary was chosen from the countries in the CLANDESTINO study was because of its location in formerly communist Eastern Europe, although many aspects of the migration history are not comparable. Furthermore, there are indications that the IFR population in the Baltic region is very small. Therefore, the Hungarian population multiplier seems to be most appropriate. </t>
  </si>
  <si>
    <t xml:space="preserve">HWWI calculated the minimum and maximum estimate on the basis of the Hungarian estimate. It was assumed that the minimum and maximum percentages of the IFR population in the total population is the same in Slovenia as in Hungary. One of the main reasons Hungary was chosen from the countries in the CLANDESTINO study was because of its location in formerly communist Eastern Europe, although many aspects of the migration history are not comparable. Furthermore, there are indications that the IFR population in Slovenia is "very low" (REGINE 2009:132). Therefore, the Hungarian population multiplier seems to be most appropriate. </t>
  </si>
  <si>
    <t>HWWI calculated the minimum and maximum estimate on the basis of the UK estimate.  It was assumed that the minimum and maximum percentages of the IFR population in the total population is the same in Ireland as in the UK. One of the main reasons the UK was chosen from the countries in the CLANDESTINO study was because of the similarity in the geographical location and language, although the migration history is not comparable. However, no other country in the CLANDESTINO study seemed to be more appropriate.</t>
  </si>
  <si>
    <t>back to aggregate estimate</t>
  </si>
  <si>
    <t>Based on centre sampling survey ISMU calculated that there are 349 000 undocumented migrants aged 15 and older. The estimate for 2007 is taken over for 2008 without adjustment. HWWI calculated minimum estimate by subtracting 20% and maximum estimate by adding 20%. As children are not covered by the ISMU estimate, an additional adjustment is made. For the minimum estimate, we assume a percentage of zero children in the irregular foreign resident population. For the maximum estimate we assume a percentage of 10% of the IFR population. We considered that 23% of the regular population in 2007 are minors (CLANDESTINO Italy 2008:85), and official control data indications that 6% of unauthorized inflows in 2006 are minors (CLANDESTINO Italy 2008:61).</t>
  </si>
  <si>
    <t>Korczyńska and Duszczyk's 2004 estimate of the working irregular resident population is taken over for 2008 without adjustment (Korczyńska and Duszczyk 2005), quoted in (CLANDESTINO Poland 2008: 15). It was assumed that there are hardly any children or elderly in the irregular population in Poland (CLANDESTINO Poland 2008). Note: Eurostat estimated the foreign population for 2006 at 700 000. As the estimate is considered to be highly unreliable, we used Eurostat data for 2007 which is based on the Polish population register (CLANDESTINO Poland 2008:5).</t>
  </si>
  <si>
    <t>van der Heijden, Peter, van Gils, Ger, Cruijff, Maarten and Dave Hessen (2006): Een schatting van het aantal in Nederland verblijvende illegale vreemdelingen in 2005. Utrecht: IOPS- University of Utrecht.</t>
  </si>
  <si>
    <t xml:space="preserve">CLANDESTINO Netherlands (2008): van der Leun, Joanne, Ilies, Maria, Country report Netherlands Undocumented Migration Counting the Uncountable. Data and Trends across Europe, final version, November 2008.  </t>
  </si>
  <si>
    <t xml:space="preserve">Estimate for 2005 is taken over for 2008 without adjustment. Van Meeteren et al. used two multipliers based on a survey of 120 irregular migrants, applied to police and medical aid statistics. The police multiplier led to the estimate of 100 000,  and the medical aid multiplier led to an estimate of 110 000 (Van Meeteren et al. 2007:14-19). As van Meeteren considered the number as minimum and REGINE (2009:15) as maximum, HWWI considered it as a central estimate and calculated minimum estimate by subtracting 20% and maximum estimate by adding 20%. </t>
  </si>
  <si>
    <t>REGINE (2009): Baldwin-Edwards, Martin, Kraler, Albert (eds.), Regularisations in Europe: Study on practicies in the area of regularisation of illegally staying third-country nationals in the Member States of the EU, Appendix B, Country profiles of 22 Member States and the USA, ICMPD, Vienna, January 2009.</t>
  </si>
  <si>
    <t xml:space="preserve">HWWI calculated the minimum and maximum estimate on the basis of the Hungarian estimate. It was assumed that the minimum and maximum percentages of the IFR population in the total population is the same in Latvia as in Hungary. One of the main reasons Hungary was chosen from the countries in the CLANDESTINO study was because of the location in formerly communist Eastern Europe, although many aspects of the migration history are not comparable. Furthermore, there are indications that the IFR population in the Baltic region is very small, according to REGINE (2009:77) "some dozens" in Latvia. Therefore, the Hungarian population multiplier seems to be most appropriate. </t>
  </si>
  <si>
    <t xml:space="preserve">CLANDESTINO Czech Republic (2008): Drbohlav, Dušan, Lachmanová, Lenka, Country report Czech Republic: Undocumented Migration Counting the Uncountable. Data and Trends across Europe, final version, November 2008.  </t>
  </si>
  <si>
    <t xml:space="preserve">CLANDESTINO France (2008): Courau, Henri, Country report France: Undocumented Migration Counting the Uncountable. Data and Trends across Europe, final version, December 2008.  </t>
  </si>
  <si>
    <t xml:space="preserve">CLANDESTINO Greece (2008): Maroukis, Thanos, Country report Greece: Undocumented Migration Counting the Uncountable. Data and Trends across Europe, final version, December 2008.  </t>
  </si>
  <si>
    <t xml:space="preserve">CLANDESTINO Hungary (2008): Futo, Peter, Country report Hungary: Undocumented Migration Counting the Uncountable. Data and Trends across Europe, final version, December 2008.  </t>
  </si>
  <si>
    <t xml:space="preserve">CLANDESTINO Italy (2008): Fasani, Francesco, Country report Italy: Undocumented Migration Counting the Uncountable. Data and Trends across Europe, final version, August 2008.  </t>
  </si>
  <si>
    <t xml:space="preserve">CLANDESTINO Poland (2008): Iglicka, Krystyna, Gmaj, Katarzyna, Country report Poland: Undocumented Migration Counting the Uncountable. Data and Trends across Europe, final version, November 2008.  </t>
  </si>
  <si>
    <t xml:space="preserve">CLANDESTINO Slovakia (2008): Divinsky, Boris, Country report Slovakia: Undocumented Migration Counting the Uncountable. Data and Trends across Europe, final version, December 2008.  </t>
  </si>
  <si>
    <t xml:space="preserve">CLANDESTINO Spain (2008): Gonzalez-Enquirez, Maria, Country report Spain: Undocumented Migration Counting the Uncountable. Data and Trends across Europe, final version, September 2008.  </t>
  </si>
  <si>
    <t xml:space="preserve">Telegraph (2009): Illegal immigrant numbers higher than official estimates, 12 March 2009. </t>
  </si>
  <si>
    <t>HWWI estimate based on population multiplier from the Cypriout estimate in this table</t>
  </si>
  <si>
    <t>HWWI calculated the minimum and maximum estimate on the basis of the Cypriot estimate.  It was assumed that the minimum and maximum percentages of the IFR population in the total population is the same in Malta as in Cyprus. Cyprus was chosen among the countries in the CLANDESTINO study mainly because of the similarity in the geographical location, although the migration history is not comparable. However, no other country in the CLANDESTINO study seemed to be more appropriate.</t>
  </si>
  <si>
    <t>Explanations of country estimates</t>
  </si>
  <si>
    <t>Fonseca, Lucinda, Malheiros, Jorge Macaista, Silva, Sandra (2005): Portugal, In Niessen Jan, Schibel, Yongmi, Thompson, Cressida (eds.), Current Immigration Debates in Europe: A Publication of the European Migration Dialogue, http://www.migpolgroup.com/multiattachments/3011/DocumentName/EMD_Portugal_2005.pdf, 17 March 2008</t>
  </si>
  <si>
    <t>Pospíchalová, Adéla (2006): Rozhovor s Lucií Sládkovou: Čeští zaměstnavatelé si zvykli zaměstnávat neregulérní migranty (Interview with Lucie Sládková: Czech Employers Are Used to Employ Irregular Migrants). Migraceonline.cz. (online), http://www.migraceonline.cz/e-knihovna/?x=1955139.</t>
  </si>
  <si>
    <t>POLITIS Cyprus (2005):Trimikliniotis, Nicos, Demetriou, Corina, Active Civic Participation of Immigrants in Cyprus, http://www.POLITIS europe.uni-oldenburg.de/download/Cyprus.pdf.</t>
  </si>
  <si>
    <t>POLITIS Estonia (2005): Lagerspetz, Mikko: Active Civic Participation of Immigrants in Estonia, http://www.POLITIS europe.uni-oldenburg.de/download/Estonia.pdf.</t>
  </si>
  <si>
    <t>POLITIS Finland (2005): Sagne, Silvain, Sakswela, Sanna and Niklas Wilhelmsson, Active Civic Participation of Immigrants in Finland, http://www.POLITIS europe.uni-oldenburg.de/download/Finland.pdf.</t>
  </si>
  <si>
    <t>POLITIS Sweden (2005): Benito, Miguel, Active Civic Participation of Immigrants in Sweden, http://www.POLITIS europe.uni-oldenburg.de/download/Sweden.pdf</t>
  </si>
  <si>
    <t>UWT Bulgaria (2007):  Zhelyazkova, Antonina,  Angelova, Violeta, Vladimirov, Zhelyu, Country Report Bulgaria: Work package 2, http://www.undocumentedmigrants.eu/londonmet/library/c24240_3.pdf.</t>
  </si>
  <si>
    <t>UWT Denmark (2007): Roskilde University, Country Report Denmark: Work package 2, http://www.undocumentedmigrants.eu/londonmet/library/s15990_3.pdf.</t>
  </si>
  <si>
    <t xml:space="preserve">NGO expert estimate (POLITIS Sweden 2005:17); calculation of minimum and maximum by HWWI 
</t>
  </si>
  <si>
    <t xml:space="preserve">Ministry expert estimate for 2005 (Commission 2006:43); minimum estimate adjusted by HWWI </t>
  </si>
  <si>
    <t>The minister of the Interior provided an estimate for 2005 in a parliamentary commission hearing (Commission 2006:43), quoted in (CLANDESTINO France 2008:26). The maximum estimate is taken over for 2008 without adjustment under the assumption that there is no legalization effect for Bulgarians and Romanians. HWWI adjusted the minimum estimate by subtracting 11%, assuming a legalization effect accorging to the percentage of registered Bulgarian and Romanian populations in Italy and Spain in 2005, where a considerable number had already had the opportunity to regularize before.</t>
  </si>
  <si>
    <t>Quality of estimates</t>
  </si>
  <si>
    <t>low</t>
  </si>
  <si>
    <t>medium</t>
  </si>
  <si>
    <t>high</t>
  </si>
  <si>
    <t>quality of estimates</t>
  </si>
  <si>
    <t>The classification of estimates into three quality classes follows standards of good scientific work and pertains to the documentation, reliability and validity of an estimate: high quality (in green); medium quality (in yellow); low quality (in orange). Details about the quality assessment, including examples, can be found in Vogel and Kovacheva (2008).</t>
  </si>
  <si>
    <t xml:space="preserve">Academic expert estimate (UWT Denmark 2007:24)   </t>
  </si>
  <si>
    <t>European Union 27</t>
  </si>
  <si>
    <t>inclusion and adjustment rules</t>
  </si>
  <si>
    <t>For the aggregation of country estimates into EU estimate, we used adjustment factors to account for differences in the definition of irregular residents or the scope of the estimate. The inclusion and adjusment rules are explained in Kovacheva and Vogel (2009) and Vogel, Kovacheva and Prescott (2009, to be submitted for a special issue of International Migration).</t>
  </si>
  <si>
    <t>Vogel, Dita, Kovacheva, Vesela, Prescott, Hannah (2009): How many irregular migrants are living in the European Union - counting the uncountable, comparing the uncomparable?, to be submitted for a special issue of International Migration.</t>
  </si>
  <si>
    <t xml:space="preserve">The estimate is based on multipliers derived from police apprehension data (Jandl 2009). The minimum is calculated under the assumption that irregular residents are at least as much represented in the foreign national population as in the police statistics, if residence related crime is excluded from the analysis. The maximum is calculated under the assumption that irregular residents are overrepresented in crime statistics compared to Austrian citizens. </t>
  </si>
  <si>
    <t>The estimate is based on multipliers derived from police apprehension data (Vogel 2009). The minimum is calculated under the assumption that irregular residents are at least as much represented in the foreign national population as in the police statistics, if residence related crime is excluded from the analysis. The maximum is calculated under the assumption that irregular residents are overrepresented in crime statistics compared to German citizens.</t>
  </si>
  <si>
    <t>Academic expert estimate with multiplier method based on police apprehension data (Jandl 2009)</t>
  </si>
  <si>
    <t>Academic expert estimate with multiplier method based on police apprehension data  (Vogel 2009)</t>
  </si>
  <si>
    <t>Woodbridge (2005) produced an estimate for 2001 with the residual method. This estimate was updated, taking overstaying, rejected asylum seekers, legalisation effects and UK born children to irregular migrants into account (Gordon et al 2009:30).</t>
  </si>
  <si>
    <t xml:space="preserve">The minimum estimate for non-European third country nationals is quoted from an older capture-recapture study using adjusted police apprehension data (van der Heyden 2006:26). As the estimate excludes Eastern Europeans, HWWI team adjusted the maximum estimate: the HWWI team added up irregular migrants from Eastern Europe under the assumption that 15% of the irregular foreign population are of Eastern European origin (without Bulgaria and Romania), as suggested by police apprehension data for 2005-2006 (van der Leun and Illies 2008:26). </t>
  </si>
  <si>
    <t>Minimum: Scientific study estimate based on capture-recapture method for 2005 (van der Heijden 2006:26); maximum estimate adjusted by HWWI</t>
  </si>
  <si>
    <t>Gordon, I., K. Scanlon, T. Travers and C. Whitehead (2009): Economic impact on the London and UK economy of an earned regularisation of irregular migrants to the UK. London, London School of Economics.</t>
  </si>
  <si>
    <t>Commission (2006): Commission d’enquête sur l’immigration clandestine (1) Rapport remis à Monsieur le Président du Sénat le 6 avril 2006. Senat No. 300 (Georges Othily and François-Noël Buffet, Rapporteur) http://www.senat.fr/rap/r05-300-1/r05-300-1.html.</t>
  </si>
  <si>
    <t xml:space="preserve">Jandl, Michael (2009): A multiplier estimate of the illegally resident third-country national population in Austria based on crime suspect data, Hamburg Institute of International Economics (HWWI), Database on Irregular Migration, Working paper No.2, http://www.irregular-migration.hwwi.net/Working_papers.6113.0.html.  </t>
  </si>
  <si>
    <t>Korczyńska, Joanna, Duszczyk, Maciej (2005): Zapotrzebowanie na pracę cudzoziemców  w Polsce, ISP, Warszawa.</t>
  </si>
  <si>
    <t xml:space="preserve">Vogel, Dita, Kovacheva, Vesela (2008): Classification report: Quality assessment of estimates on stocks of irregular migrants, Hamburg Institute of International Economics (HWWI), Database on Irregular Migration, Working paper No.1, http://www.irregular-migration.hwwi.net/Working_papers.6113.0.html.  </t>
  </si>
  <si>
    <t xml:space="preserve">Vogel, Dita (2009): How many irregular residents are there in Germany? Estimates on the basis of police criminal statistics, Hamburg Institute of International Economics (HWWI), Database on Irregular Migration, Working paper No.3, http://www.irregular-migration.hwwi.net/Working_papers.6113.0.html.  </t>
  </si>
  <si>
    <t xml:space="preserve">van Meeteren, Masja, van San, Marion, Engbersen, Godfried (2007): Irreguliere immigranten in België, Inbedding, uitsluiting en criminaliteit, Erasmus Universiteit Rotterdam. </t>
  </si>
  <si>
    <t>Minimum: academic expert estimate for 2007; maximum: academic expert estimate for 2007 (CLANDESTINO Hungary 2008:37)</t>
  </si>
  <si>
    <t xml:space="preserve">Academic expert estimate for 2007 (CLANDESTINO Slovakia 2008:20) </t>
  </si>
  <si>
    <t>Minimum: academic expert estimate for 2007 based on a multiplier from a migrant survey; calculated by HWWI; maximum: academic expert estimate based on residual method (CLANDESTINO Spain 2008:24)</t>
  </si>
  <si>
    <t>Academic expert estimate based on update of residual method estimate of 2001 (Gordon et al. 2009)</t>
  </si>
  <si>
    <t xml:space="preserve">Estimates for 2007, taken over for 2008 without adjustment. The minimum estimate is based on migration expert estimates in the frame of panel discussion 2008 on illegal migration in the IDEA project. The maximum estimate is based on review of different estimates and indicators. Boths are quoted in CLANDESTINO Hungary (2008:36).  </t>
  </si>
  <si>
    <t>The minimum estimate is based on multiplier derived from a migrant survey in 2007 as quoted in CLANDESTINO Spain (2008:339). 10% of surveyed non-EU citizens were lacking a residence permit. HWWI extrapolated  this percentage of self-declared irregular migrants to the total number of migrants registered in the Padron. The maximum estimate is a residual estimate, using  municipal register and administrative data (CLANDESTINO Spain 2008:30).</t>
  </si>
  <si>
    <t>EU</t>
  </si>
  <si>
    <t>European Union 25</t>
  </si>
  <si>
    <t>European Union 15</t>
  </si>
  <si>
    <r>
      <rPr>
        <b/>
        <sz val="11"/>
        <color indexed="8"/>
        <rFont val="Calibri"/>
        <family val="2"/>
      </rPr>
      <t>Irregular migration in the European Union in 2008:</t>
    </r>
    <r>
      <rPr>
        <sz val="11"/>
        <color theme="1"/>
        <rFont val="Calibri"/>
        <family val="2"/>
      </rPr>
      <t xml:space="preserve">
This table presents an estimation of the population of irregular foreign residents in the European Union in 2008. It is based on a collection and rough adjustment of country estimates aggregated into a EU estimate. For more information, see:</t>
    </r>
  </si>
  <si>
    <t>Aggregated estimates 2008</t>
  </si>
  <si>
    <t>Aggregate EU estimate calculated from the country estimates below</t>
  </si>
  <si>
    <t>Aggregated EU estimate calculated from the country estimates below</t>
  </si>
  <si>
    <t>Basis of the aggregated estimate</t>
  </si>
  <si>
    <t>Suggested quotation: Vogel, D., Kovacheva, V. (2009c): Calculation table of EU estimate 2008, last change 30 September 2009, Annex 3 to Kovacheva, V., Vogel, D. (2009): The size of the irregular foreign resident population in the European Union in 2002, 2005 and 2008: aggregated estimates, Hamburg Institute of International Economics (HWWI), Database on Irregular Migration, Working paper No.4.</t>
  </si>
  <si>
    <t xml:space="preserve">Kovacheva, V., Vogel, D. (2009): The size of the irregular foreign resident population in the European Union in 2002, 2005 and 2008: aggregated estimates, Hamburg Institute of International Economics (HWWI), Database on Irregular Migration, Working paper No.4, http://www.irregular-migration.hwwi.net/Working_papers.6113.0.html.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</si>
</sst>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Red]#,##0"/>
    <numFmt numFmtId="166" formatCode="_-* #,##0\ _€_-;\-* #,##0\ _€_-;_-* &quot;-&quot;??\ _€_-;_-@_-"/>
    <numFmt numFmtId="167" formatCode="#,##0_ ;\-#,##0\ "/>
  </numFmts>
  <fonts count="41">
    <font>
      <sz val="11"/>
      <color theme="1"/>
      <name val="Calibri"/>
      <family val="2"/>
    </font>
    <font>
      <sz val="11"/>
      <color indexed="8"/>
      <name val="Calibri"/>
      <family val="2"/>
    </font>
    <font>
      <sz val="10"/>
      <name val="Arial"/>
      <family val="2"/>
    </font>
    <font>
      <sz val="11"/>
      <name val="Calibri"/>
      <family val="2"/>
    </font>
    <font>
      <b/>
      <sz val="11"/>
      <color indexed="8"/>
      <name val="Calibri"/>
      <family val="2"/>
    </font>
    <font>
      <u val="single"/>
      <sz val="11"/>
      <name val="Calibri"/>
      <family val="2"/>
    </font>
    <font>
      <sz val="11"/>
      <color indexed="10"/>
      <name val="Calibri"/>
      <family val="2"/>
    </font>
    <font>
      <b/>
      <sz val="12"/>
      <color indexed="8"/>
      <name val="Calibri"/>
      <family val="2"/>
    </font>
    <font>
      <b/>
      <sz val="13"/>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top style="medium"/>
      <bottom style="medium"/>
    </border>
    <border>
      <left style="medium"/>
      <right style="thin"/>
      <top style="medium"/>
      <bottom style="thin"/>
    </border>
    <border>
      <left style="thin"/>
      <right/>
      <top style="medium"/>
      <bottom style="medium"/>
    </border>
    <border>
      <left style="medium"/>
      <right style="thin"/>
      <top style="medium"/>
      <bottom style="medium"/>
    </border>
    <border>
      <left style="thin"/>
      <right style="thin"/>
      <top style="medium"/>
      <bottom style="thin"/>
    </border>
    <border>
      <left style="medium"/>
      <right/>
      <top style="medium"/>
      <bottom/>
    </border>
    <border>
      <left style="medium"/>
      <right style="thin"/>
      <top style="thin"/>
      <bottom/>
    </border>
    <border>
      <left style="medium"/>
      <right style="thin"/>
      <top/>
      <bottom style="thin"/>
    </border>
    <border>
      <left style="medium"/>
      <right style="medium"/>
      <top style="medium"/>
      <bottom style="medium"/>
    </border>
    <border>
      <left style="medium"/>
      <right style="medium"/>
      <top style="thin"/>
      <bottom style="thin"/>
    </border>
    <border>
      <left style="medium"/>
      <right style="medium"/>
      <top style="thin"/>
      <bottom style="medium"/>
    </border>
    <border>
      <left/>
      <right/>
      <top/>
      <bottom style="medium"/>
    </border>
    <border>
      <left style="medium"/>
      <right style="thin"/>
      <top/>
      <bottom/>
    </border>
    <border>
      <left style="medium"/>
      <right style="thin"/>
      <top/>
      <bottom style="medium"/>
    </border>
    <border>
      <left style="thin"/>
      <right style="thin"/>
      <top style="thin"/>
      <bottom style="medium"/>
    </border>
    <border>
      <left/>
      <right style="thin"/>
      <top style="medium"/>
      <bottom style="medium"/>
    </border>
    <border>
      <left style="medium"/>
      <right/>
      <top/>
      <bottom/>
    </border>
    <border>
      <left style="medium"/>
      <right style="thin"/>
      <top style="medium"/>
      <bottom/>
    </border>
    <border>
      <left/>
      <right style="medium"/>
      <top style="medium"/>
      <bottom/>
    </border>
    <border>
      <left/>
      <right style="medium"/>
      <top/>
      <bottom/>
    </border>
    <border>
      <left style="thin"/>
      <right style="medium"/>
      <top style="medium"/>
      <bottom/>
    </border>
    <border>
      <left style="thin"/>
      <right style="medium"/>
      <top style="medium"/>
      <bottom style="medium"/>
    </border>
    <border>
      <left style="thin"/>
      <right/>
      <top/>
      <bottom style="medium"/>
    </border>
    <border>
      <left style="medium"/>
      <right style="medium"/>
      <top/>
      <bottom style="thin"/>
    </border>
    <border>
      <left style="thin"/>
      <right style="thin"/>
      <top style="thin"/>
      <bottom style="thin"/>
    </border>
    <border>
      <left style="thin"/>
      <right style="thin"/>
      <top/>
      <bottom style="thin"/>
    </border>
    <border>
      <left style="thin"/>
      <right/>
      <top style="medium"/>
      <bottom style="thin"/>
    </border>
    <border>
      <left style="medium"/>
      <right/>
      <top/>
      <bottom style="thin"/>
    </border>
    <border>
      <left/>
      <right style="medium"/>
      <top style="thin"/>
      <bottom style="medium"/>
    </border>
    <border>
      <left style="medium"/>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bottom/>
    </border>
    <border>
      <left/>
      <right style="medium"/>
      <top/>
      <bottom style="medium"/>
    </border>
    <border>
      <left style="medium"/>
      <right/>
      <top/>
      <bottom style="medium"/>
    </border>
    <border>
      <left style="thin"/>
      <right style="thin"/>
      <top style="thin"/>
      <bottom/>
    </border>
    <border>
      <left style="thin"/>
      <right style="thin"/>
      <top/>
      <bottom style="medium"/>
    </border>
    <border>
      <left style="thin"/>
      <right/>
      <top style="thin"/>
      <bottom/>
    </border>
    <border>
      <left/>
      <right/>
      <top style="thin"/>
      <bottom/>
    </border>
    <border>
      <left/>
      <right style="thin"/>
      <top style="thin"/>
      <bottom/>
    </border>
    <border>
      <left/>
      <right/>
      <top style="medium"/>
      <bottom style="thin"/>
    </border>
    <border>
      <left/>
      <right style="thin"/>
      <top style="medium"/>
      <bottom style="thin"/>
    </border>
    <border>
      <left style="thin"/>
      <right style="medium"/>
      <top/>
      <bottom style="medium"/>
    </border>
    <border>
      <left style="thin"/>
      <right style="medium"/>
      <top/>
      <bottom/>
    </border>
    <border>
      <left/>
      <right style="thin"/>
      <top/>
      <bottom style="medium"/>
    </border>
    <border>
      <left style="medium"/>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181">
    <xf numFmtId="0" fontId="0" fillId="0" borderId="0" xfId="0" applyFont="1" applyAlignment="1">
      <alignment/>
    </xf>
    <xf numFmtId="0" fontId="7" fillId="0" borderId="10" xfId="0" applyFont="1" applyBorder="1" applyAlignment="1">
      <alignment/>
    </xf>
    <xf numFmtId="0" fontId="0" fillId="0" borderId="11" xfId="0" applyBorder="1" applyAlignment="1">
      <alignment/>
    </xf>
    <xf numFmtId="0" fontId="4" fillId="0" borderId="12" xfId="0" applyFont="1" applyBorder="1" applyAlignment="1">
      <alignment/>
    </xf>
    <xf numFmtId="0" fontId="0" fillId="0" borderId="13" xfId="0" applyBorder="1" applyAlignment="1">
      <alignment/>
    </xf>
    <xf numFmtId="0" fontId="0" fillId="0" borderId="11" xfId="0" applyBorder="1" applyAlignment="1">
      <alignment/>
    </xf>
    <xf numFmtId="0" fontId="7" fillId="0" borderId="12" xfId="0" applyFont="1" applyFill="1" applyBorder="1" applyAlignment="1">
      <alignment/>
    </xf>
    <xf numFmtId="0" fontId="7" fillId="0" borderId="14" xfId="0" applyFont="1" applyFill="1" applyBorder="1" applyAlignment="1">
      <alignment/>
    </xf>
    <xf numFmtId="3" fontId="1" fillId="33" borderId="15" xfId="41" applyNumberFormat="1" applyFont="1" applyFill="1" applyBorder="1" applyAlignment="1">
      <alignment/>
    </xf>
    <xf numFmtId="0" fontId="0" fillId="33" borderId="15" xfId="0" applyFill="1" applyBorder="1" applyAlignment="1">
      <alignment/>
    </xf>
    <xf numFmtId="0" fontId="7" fillId="0" borderId="16" xfId="0" applyFont="1" applyFill="1" applyBorder="1" applyAlignment="1">
      <alignment/>
    </xf>
    <xf numFmtId="0" fontId="7" fillId="0" borderId="10" xfId="0" applyFont="1" applyFill="1" applyBorder="1" applyAlignment="1">
      <alignment/>
    </xf>
    <xf numFmtId="0" fontId="0" fillId="0" borderId="17" xfId="0" applyBorder="1" applyAlignment="1">
      <alignment/>
    </xf>
    <xf numFmtId="3" fontId="0" fillId="34" borderId="18" xfId="0" applyNumberFormat="1" applyFont="1" applyFill="1" applyBorder="1" applyAlignment="1">
      <alignment horizontal="left" wrapText="1"/>
    </xf>
    <xf numFmtId="0" fontId="0" fillId="0" borderId="0" xfId="0" applyNumberFormat="1" applyAlignment="1">
      <alignment horizontal="left" vertical="center" wrapText="1" shrinkToFit="1"/>
    </xf>
    <xf numFmtId="0" fontId="6" fillId="0" borderId="0" xfId="0" applyFont="1" applyAlignment="1">
      <alignment/>
    </xf>
    <xf numFmtId="0" fontId="4" fillId="0" borderId="19" xfId="0" applyFont="1" applyBorder="1" applyAlignment="1">
      <alignment horizontal="center"/>
    </xf>
    <xf numFmtId="0" fontId="4" fillId="0" borderId="19" xfId="0" applyNumberFormat="1" applyFont="1" applyBorder="1" applyAlignment="1">
      <alignment horizontal="left" vertical="center" wrapText="1" shrinkToFit="1"/>
    </xf>
    <xf numFmtId="0" fontId="31" fillId="0" borderId="20" xfId="48" applyBorder="1" applyAlignment="1" applyProtection="1">
      <alignment/>
      <protection/>
    </xf>
    <xf numFmtId="0" fontId="31" fillId="0" borderId="21" xfId="48" applyBorder="1" applyAlignment="1" applyProtection="1">
      <alignment/>
      <protection/>
    </xf>
    <xf numFmtId="0" fontId="31" fillId="0" borderId="0" xfId="48" applyAlignment="1" applyProtection="1">
      <alignment/>
      <protection/>
    </xf>
    <xf numFmtId="0" fontId="31" fillId="0" borderId="0" xfId="48" applyFill="1" applyBorder="1" applyAlignment="1" applyProtection="1">
      <alignment/>
      <protection/>
    </xf>
    <xf numFmtId="0" fontId="0" fillId="0" borderId="22" xfId="0" applyBorder="1" applyAlignment="1">
      <alignment/>
    </xf>
    <xf numFmtId="0" fontId="4" fillId="0" borderId="12" xfId="0" applyFont="1" applyFill="1" applyBorder="1" applyAlignment="1">
      <alignment/>
    </xf>
    <xf numFmtId="165" fontId="0" fillId="0" borderId="23" xfId="0" applyNumberFormat="1" applyBorder="1" applyAlignment="1">
      <alignment horizontal="left"/>
    </xf>
    <xf numFmtId="165" fontId="0" fillId="0" borderId="24" xfId="0" applyNumberFormat="1" applyBorder="1" applyAlignment="1">
      <alignment horizontal="left"/>
    </xf>
    <xf numFmtId="0" fontId="0" fillId="0" borderId="25" xfId="0" applyBorder="1" applyAlignment="1">
      <alignment/>
    </xf>
    <xf numFmtId="0" fontId="0" fillId="0" borderId="26" xfId="0" applyBorder="1" applyAlignment="1">
      <alignment/>
    </xf>
    <xf numFmtId="0" fontId="0" fillId="0" borderId="26" xfId="0" applyBorder="1" applyAlignment="1">
      <alignment/>
    </xf>
    <xf numFmtId="9" fontId="1" fillId="0" borderId="22" xfId="51" applyNumberFormat="1" applyFont="1" applyBorder="1" applyAlignment="1">
      <alignment/>
    </xf>
    <xf numFmtId="9" fontId="0" fillId="0" borderId="22" xfId="0" applyNumberFormat="1" applyBorder="1" applyAlignment="1">
      <alignment/>
    </xf>
    <xf numFmtId="3" fontId="0" fillId="0" borderId="23" xfId="0" applyNumberFormat="1" applyFill="1" applyBorder="1" applyAlignment="1">
      <alignment wrapText="1"/>
    </xf>
    <xf numFmtId="3" fontId="0" fillId="0" borderId="27" xfId="0" applyNumberFormat="1" applyFill="1" applyBorder="1" applyAlignment="1">
      <alignment wrapText="1"/>
    </xf>
    <xf numFmtId="3" fontId="0" fillId="0" borderId="23" xfId="0" applyNumberFormat="1" applyBorder="1" applyAlignment="1">
      <alignment wrapText="1"/>
    </xf>
    <xf numFmtId="0" fontId="0" fillId="0" borderId="17" xfId="0" applyFill="1" applyBorder="1" applyAlignment="1">
      <alignment/>
    </xf>
    <xf numFmtId="3" fontId="2" fillId="0" borderId="23" xfId="0" applyNumberFormat="1" applyFont="1" applyFill="1" applyBorder="1" applyAlignment="1">
      <alignment wrapText="1"/>
    </xf>
    <xf numFmtId="0" fontId="0" fillId="0" borderId="23" xfId="0" applyFill="1" applyBorder="1" applyAlignment="1">
      <alignment/>
    </xf>
    <xf numFmtId="0" fontId="4" fillId="0" borderId="28" xfId="0" applyFont="1" applyFill="1" applyBorder="1" applyAlignment="1">
      <alignment/>
    </xf>
    <xf numFmtId="0" fontId="31" fillId="0" borderId="0" xfId="48" applyFill="1" applyAlignment="1" applyProtection="1">
      <alignment/>
      <protection/>
    </xf>
    <xf numFmtId="0" fontId="31" fillId="0" borderId="29" xfId="48" applyFill="1" applyBorder="1" applyAlignment="1" applyProtection="1">
      <alignment/>
      <protection/>
    </xf>
    <xf numFmtId="0" fontId="31" fillId="0" borderId="30" xfId="48" applyFill="1" applyBorder="1" applyAlignment="1" applyProtection="1">
      <alignment/>
      <protection/>
    </xf>
    <xf numFmtId="0" fontId="31" fillId="0" borderId="31" xfId="48" applyFill="1" applyBorder="1" applyAlignment="1" applyProtection="1">
      <alignment/>
      <protection/>
    </xf>
    <xf numFmtId="0" fontId="31" fillId="0" borderId="32" xfId="48" applyFill="1" applyBorder="1" applyAlignment="1" applyProtection="1">
      <alignment/>
      <protection/>
    </xf>
    <xf numFmtId="0" fontId="3" fillId="0" borderId="33" xfId="0" applyFont="1" applyFill="1" applyBorder="1" applyAlignment="1">
      <alignment vertical="top" wrapText="1" shrinkToFit="1"/>
    </xf>
    <xf numFmtId="0" fontId="0" fillId="0" borderId="34" xfId="0" applyNumberFormat="1" applyFill="1" applyBorder="1" applyAlignment="1">
      <alignment horizontal="left" vertical="center" wrapText="1" shrinkToFit="1"/>
    </xf>
    <xf numFmtId="0" fontId="0" fillId="0" borderId="20" xfId="0" applyNumberFormat="1" applyFill="1" applyBorder="1" applyAlignment="1">
      <alignment horizontal="left" vertical="center" wrapText="1" shrinkToFit="1"/>
    </xf>
    <xf numFmtId="0" fontId="0" fillId="0" borderId="21" xfId="0" applyNumberFormat="1" applyFill="1" applyBorder="1" applyAlignment="1">
      <alignment horizontal="left" vertical="center" wrapText="1" shrinkToFit="1"/>
    </xf>
    <xf numFmtId="0" fontId="31" fillId="0" borderId="17" xfId="48" applyBorder="1" applyAlignment="1" applyProtection="1">
      <alignment/>
      <protection/>
    </xf>
    <xf numFmtId="0" fontId="31" fillId="0" borderId="27" xfId="48" applyBorder="1" applyAlignment="1" applyProtection="1">
      <alignment/>
      <protection/>
    </xf>
    <xf numFmtId="0" fontId="0" fillId="0" borderId="23" xfId="0" applyBorder="1" applyAlignment="1">
      <alignment/>
    </xf>
    <xf numFmtId="0" fontId="0" fillId="0" borderId="20" xfId="0" applyNumberFormat="1" applyBorder="1" applyAlignment="1">
      <alignment horizontal="left" vertical="center" wrapText="1" shrinkToFit="1"/>
    </xf>
    <xf numFmtId="0" fontId="0" fillId="0" borderId="20" xfId="0" applyNumberFormat="1" applyBorder="1" applyAlignment="1">
      <alignment horizontal="left" vertical="top" wrapText="1" shrinkToFit="1"/>
    </xf>
    <xf numFmtId="0" fontId="3" fillId="0" borderId="20" xfId="0" applyNumberFormat="1" applyFont="1" applyBorder="1" applyAlignment="1">
      <alignment horizontal="left" vertical="center" wrapText="1" shrinkToFit="1"/>
    </xf>
    <xf numFmtId="0" fontId="0" fillId="0" borderId="35" xfId="0" applyNumberFormat="1" applyFill="1" applyBorder="1" applyAlignment="1">
      <alignment horizontal="left" vertical="center" wrapText="1" shrinkToFit="1"/>
    </xf>
    <xf numFmtId="0" fontId="7" fillId="34" borderId="10" xfId="0" applyFont="1" applyFill="1" applyBorder="1" applyAlignment="1">
      <alignment/>
    </xf>
    <xf numFmtId="0" fontId="7" fillId="34" borderId="16" xfId="0" applyFont="1" applyFill="1" applyBorder="1" applyAlignment="1">
      <alignment/>
    </xf>
    <xf numFmtId="0" fontId="7" fillId="34" borderId="14" xfId="0" applyFont="1" applyFill="1" applyBorder="1" applyAlignment="1">
      <alignment/>
    </xf>
    <xf numFmtId="0" fontId="7" fillId="34" borderId="12" xfId="0" applyFont="1" applyFill="1" applyBorder="1" applyAlignment="1">
      <alignment/>
    </xf>
    <xf numFmtId="166" fontId="1" fillId="35" borderId="15" xfId="41" applyNumberFormat="1" applyFont="1" applyFill="1" applyBorder="1" applyAlignment="1">
      <alignment horizontal="right" wrapText="1"/>
    </xf>
    <xf numFmtId="3" fontId="1" fillId="35" borderId="15" xfId="41" applyNumberFormat="1" applyFont="1" applyFill="1" applyBorder="1" applyAlignment="1">
      <alignment horizontal="right"/>
    </xf>
    <xf numFmtId="3" fontId="0" fillId="35" borderId="36" xfId="0" applyNumberFormat="1" applyFont="1" applyFill="1" applyBorder="1" applyAlignment="1">
      <alignment horizontal="right" wrapText="1"/>
    </xf>
    <xf numFmtId="0" fontId="0" fillId="35" borderId="15" xfId="0" applyFill="1" applyBorder="1" applyAlignment="1">
      <alignment/>
    </xf>
    <xf numFmtId="3" fontId="0" fillId="35" borderId="15" xfId="0" applyNumberFormat="1" applyFont="1" applyFill="1" applyBorder="1" applyAlignment="1">
      <alignment horizontal="right" wrapText="1"/>
    </xf>
    <xf numFmtId="3" fontId="0" fillId="33" borderId="15" xfId="0" applyNumberFormat="1" applyFont="1" applyFill="1" applyBorder="1" applyAlignment="1">
      <alignment horizontal="right" wrapText="1"/>
    </xf>
    <xf numFmtId="166" fontId="1" fillId="33" borderId="15" xfId="41" applyNumberFormat="1" applyFont="1" applyFill="1" applyBorder="1" applyAlignment="1">
      <alignment horizontal="right" wrapText="1"/>
    </xf>
    <xf numFmtId="166" fontId="1" fillId="33" borderId="15" xfId="41" applyNumberFormat="1" applyFont="1" applyFill="1" applyBorder="1" applyAlignment="1">
      <alignment horizontal="center" wrapText="1"/>
    </xf>
    <xf numFmtId="166" fontId="1" fillId="33" borderId="37" xfId="41" applyNumberFormat="1" applyFont="1" applyFill="1" applyBorder="1" applyAlignment="1">
      <alignment horizontal="right" wrapText="1"/>
    </xf>
    <xf numFmtId="0" fontId="0" fillId="33" borderId="15" xfId="0" applyFont="1" applyFill="1" applyBorder="1" applyAlignment="1">
      <alignment horizontal="center" wrapText="1"/>
    </xf>
    <xf numFmtId="3" fontId="3" fillId="33" borderId="15" xfId="0" applyNumberFormat="1" applyFont="1" applyFill="1" applyBorder="1" applyAlignment="1">
      <alignment horizontal="right" wrapText="1"/>
    </xf>
    <xf numFmtId="3" fontId="1" fillId="33" borderId="15" xfId="41" applyNumberFormat="1" applyFont="1" applyFill="1" applyBorder="1" applyAlignment="1">
      <alignment horizontal="right"/>
    </xf>
    <xf numFmtId="3" fontId="0" fillId="33" borderId="15" xfId="0" applyNumberFormat="1" applyFont="1" applyFill="1" applyBorder="1" applyAlignment="1">
      <alignment horizontal="right"/>
    </xf>
    <xf numFmtId="3" fontId="1" fillId="33" borderId="37" xfId="41" applyNumberFormat="1" applyFont="1" applyFill="1" applyBorder="1" applyAlignment="1">
      <alignment horizontal="right"/>
    </xf>
    <xf numFmtId="3" fontId="0" fillId="33" borderId="15" xfId="0" applyNumberFormat="1" applyFont="1" applyFill="1" applyBorder="1" applyAlignment="1">
      <alignment/>
    </xf>
    <xf numFmtId="3" fontId="1" fillId="33" borderId="37" xfId="41" applyNumberFormat="1" applyFont="1" applyFill="1" applyBorder="1" applyAlignment="1">
      <alignment/>
    </xf>
    <xf numFmtId="167" fontId="1" fillId="33" borderId="15" xfId="41" applyNumberFormat="1" applyFont="1" applyFill="1" applyBorder="1" applyAlignment="1">
      <alignment horizontal="right" wrapText="1"/>
    </xf>
    <xf numFmtId="167" fontId="1" fillId="33" borderId="15" xfId="41" applyNumberFormat="1" applyFont="1" applyFill="1" applyBorder="1" applyAlignment="1">
      <alignment horizontal="center" wrapText="1"/>
    </xf>
    <xf numFmtId="167" fontId="1" fillId="33" borderId="37" xfId="41" applyNumberFormat="1" applyFont="1" applyFill="1" applyBorder="1" applyAlignment="1">
      <alignment horizontal="right" wrapText="1"/>
    </xf>
    <xf numFmtId="3" fontId="0" fillId="33" borderId="37" xfId="0" applyNumberFormat="1" applyFont="1" applyFill="1" applyBorder="1" applyAlignment="1">
      <alignment horizontal="right" wrapText="1"/>
    </xf>
    <xf numFmtId="3" fontId="0" fillId="33" borderId="37" xfId="0" applyNumberFormat="1" applyFont="1" applyFill="1" applyBorder="1" applyAlignment="1">
      <alignment/>
    </xf>
    <xf numFmtId="0" fontId="5" fillId="0" borderId="17" xfId="48" applyNumberFormat="1" applyFont="1" applyFill="1" applyBorder="1" applyAlignment="1" applyProtection="1">
      <alignment/>
      <protection/>
    </xf>
    <xf numFmtId="0" fontId="31" fillId="0" borderId="38" xfId="48" applyBorder="1" applyAlignment="1" applyProtection="1">
      <alignment/>
      <protection/>
    </xf>
    <xf numFmtId="0" fontId="3" fillId="0" borderId="20" xfId="0" applyFont="1" applyFill="1" applyBorder="1" applyAlignment="1">
      <alignment vertical="top" wrapText="1" shrinkToFit="1"/>
    </xf>
    <xf numFmtId="0" fontId="0" fillId="0" borderId="39" xfId="0" applyNumberFormat="1" applyFill="1" applyBorder="1" applyAlignment="1">
      <alignment horizontal="left" vertical="center" wrapText="1" shrinkToFit="1"/>
    </xf>
    <xf numFmtId="0" fontId="31" fillId="0" borderId="19" xfId="48" applyBorder="1" applyAlignment="1" applyProtection="1">
      <alignment/>
      <protection/>
    </xf>
    <xf numFmtId="0" fontId="31" fillId="0" borderId="40" xfId="48" applyBorder="1" applyAlignment="1" applyProtection="1">
      <alignment/>
      <protection/>
    </xf>
    <xf numFmtId="0" fontId="31" fillId="0" borderId="41" xfId="48" applyBorder="1" applyAlignment="1" applyProtection="1">
      <alignment/>
      <protection/>
    </xf>
    <xf numFmtId="0" fontId="0" fillId="0" borderId="0" xfId="0" applyBorder="1" applyAlignment="1">
      <alignment/>
    </xf>
    <xf numFmtId="0" fontId="0" fillId="0" borderId="42" xfId="0" applyBorder="1" applyAlignment="1">
      <alignment/>
    </xf>
    <xf numFmtId="0" fontId="31" fillId="0" borderId="43" xfId="48" applyBorder="1" applyAlignment="1" applyProtection="1">
      <alignment/>
      <protection/>
    </xf>
    <xf numFmtId="0" fontId="0" fillId="0" borderId="44" xfId="0" applyBorder="1" applyAlignment="1">
      <alignment/>
    </xf>
    <xf numFmtId="0" fontId="0" fillId="0" borderId="45" xfId="0" applyBorder="1" applyAlignment="1">
      <alignment/>
    </xf>
    <xf numFmtId="0" fontId="0" fillId="0" borderId="20" xfId="0" applyBorder="1" applyAlignment="1">
      <alignment wrapText="1"/>
    </xf>
    <xf numFmtId="0" fontId="3" fillId="0" borderId="20" xfId="0" applyFont="1" applyBorder="1" applyAlignment="1">
      <alignment wrapText="1"/>
    </xf>
    <xf numFmtId="0" fontId="1" fillId="0" borderId="20" xfId="0" applyFont="1" applyBorder="1" applyAlignment="1">
      <alignment horizontal="justify"/>
    </xf>
    <xf numFmtId="0" fontId="0" fillId="0" borderId="34" xfId="0" applyBorder="1" applyAlignment="1">
      <alignment wrapText="1"/>
    </xf>
    <xf numFmtId="0" fontId="4" fillId="0" borderId="19" xfId="0" applyFont="1" applyBorder="1" applyAlignment="1">
      <alignment/>
    </xf>
    <xf numFmtId="3" fontId="3" fillId="35" borderId="15" xfId="0" applyNumberFormat="1" applyFont="1" applyFill="1" applyBorder="1" applyAlignment="1">
      <alignment horizontal="right" wrapText="1"/>
    </xf>
    <xf numFmtId="3" fontId="3" fillId="35" borderId="37" xfId="0" applyNumberFormat="1" applyFont="1" applyFill="1" applyBorder="1" applyAlignment="1">
      <alignment horizontal="right" wrapText="1"/>
    </xf>
    <xf numFmtId="0" fontId="0" fillId="0" borderId="0" xfId="0" applyBorder="1" applyAlignment="1">
      <alignment/>
    </xf>
    <xf numFmtId="0" fontId="0" fillId="33" borderId="0" xfId="0" applyFill="1" applyBorder="1" applyAlignment="1">
      <alignment/>
    </xf>
    <xf numFmtId="0" fontId="0" fillId="35" borderId="0" xfId="0" applyFill="1" applyBorder="1" applyAlignment="1">
      <alignment/>
    </xf>
    <xf numFmtId="0" fontId="0" fillId="36" borderId="42" xfId="0" applyFill="1" applyBorder="1" applyAlignment="1">
      <alignment/>
    </xf>
    <xf numFmtId="0" fontId="31" fillId="0" borderId="41" xfId="48" applyBorder="1" applyAlignment="1" applyProtection="1">
      <alignment wrapText="1"/>
      <protection/>
    </xf>
    <xf numFmtId="3" fontId="0" fillId="35" borderId="37" xfId="0" applyNumberFormat="1" applyFont="1" applyFill="1" applyBorder="1" applyAlignment="1">
      <alignment horizontal="right" wrapText="1"/>
    </xf>
    <xf numFmtId="0" fontId="0" fillId="0" borderId="21" xfId="0" applyFill="1" applyBorder="1" applyAlignment="1">
      <alignment wrapText="1"/>
    </xf>
    <xf numFmtId="0" fontId="3" fillId="0" borderId="46" xfId="0" applyFont="1" applyFill="1" applyBorder="1" applyAlignment="1">
      <alignment wrapText="1"/>
    </xf>
    <xf numFmtId="166" fontId="1" fillId="35" borderId="37" xfId="41" applyNumberFormat="1" applyFont="1" applyFill="1" applyBorder="1" applyAlignment="1">
      <alignment horizontal="right" wrapText="1"/>
    </xf>
    <xf numFmtId="0" fontId="3" fillId="0" borderId="20" xfId="0" applyFont="1" applyFill="1" applyBorder="1" applyAlignment="1">
      <alignment wrapText="1"/>
    </xf>
    <xf numFmtId="0" fontId="31" fillId="0" borderId="46" xfId="48" applyBorder="1" applyAlignment="1" applyProtection="1">
      <alignment/>
      <protection/>
    </xf>
    <xf numFmtId="0" fontId="0" fillId="0" borderId="47" xfId="0" applyNumberFormat="1" applyFill="1" applyBorder="1" applyAlignment="1">
      <alignment horizontal="left" vertical="center" wrapText="1" shrinkToFit="1"/>
    </xf>
    <xf numFmtId="0" fontId="0" fillId="0" borderId="19" xfId="0" applyBorder="1" applyAlignment="1">
      <alignment/>
    </xf>
    <xf numFmtId="0" fontId="31" fillId="0" borderId="19" xfId="48" applyBorder="1" applyAlignment="1" applyProtection="1">
      <alignment wrapText="1"/>
      <protection/>
    </xf>
    <xf numFmtId="0" fontId="0" fillId="0" borderId="19" xfId="0" applyNumberFormat="1" applyBorder="1" applyAlignment="1">
      <alignment horizontal="left" vertical="center" wrapText="1" shrinkToFit="1"/>
    </xf>
    <xf numFmtId="3" fontId="0" fillId="0" borderId="24" xfId="0" applyNumberFormat="1" applyFill="1" applyBorder="1" applyAlignment="1">
      <alignment wrapText="1"/>
    </xf>
    <xf numFmtId="3" fontId="0" fillId="0" borderId="48" xfId="0" applyNumberFormat="1" applyFill="1" applyBorder="1" applyAlignment="1">
      <alignment wrapText="1"/>
    </xf>
    <xf numFmtId="3" fontId="0" fillId="0" borderId="24" xfId="0" applyNumberFormat="1" applyBorder="1" applyAlignment="1">
      <alignment wrapText="1"/>
    </xf>
    <xf numFmtId="9" fontId="0" fillId="0" borderId="49" xfId="0" applyNumberFormat="1" applyBorder="1" applyAlignment="1">
      <alignment/>
    </xf>
    <xf numFmtId="9" fontId="0" fillId="0" borderId="50" xfId="0" applyNumberFormat="1" applyBorder="1" applyAlignment="1">
      <alignment/>
    </xf>
    <xf numFmtId="0" fontId="0" fillId="0" borderId="49" xfId="0" applyBorder="1" applyAlignment="1">
      <alignment vertical="top"/>
    </xf>
    <xf numFmtId="0" fontId="0" fillId="0" borderId="36" xfId="0" applyBorder="1" applyAlignment="1">
      <alignment vertical="top"/>
    </xf>
    <xf numFmtId="0" fontId="8" fillId="0" borderId="0" xfId="0" applyFont="1" applyAlignment="1">
      <alignment/>
    </xf>
    <xf numFmtId="9" fontId="1" fillId="0" borderId="49" xfId="51" applyNumberFormat="1" applyFont="1" applyBorder="1" applyAlignment="1">
      <alignment/>
    </xf>
    <xf numFmtId="9" fontId="1" fillId="0" borderId="50" xfId="51" applyNumberFormat="1" applyFont="1" applyBorder="1" applyAlignment="1">
      <alignment/>
    </xf>
    <xf numFmtId="10" fontId="1" fillId="0" borderId="49" xfId="51" applyNumberFormat="1" applyFont="1" applyBorder="1" applyAlignment="1">
      <alignment/>
    </xf>
    <xf numFmtId="10" fontId="1" fillId="0" borderId="36" xfId="51" applyNumberFormat="1" applyFont="1" applyBorder="1" applyAlignment="1">
      <alignment/>
    </xf>
    <xf numFmtId="0" fontId="0" fillId="0" borderId="49" xfId="0" applyBorder="1" applyAlignment="1">
      <alignment vertical="top"/>
    </xf>
    <xf numFmtId="0" fontId="0" fillId="0" borderId="36" xfId="0" applyBorder="1" applyAlignment="1">
      <alignment vertical="top"/>
    </xf>
    <xf numFmtId="0" fontId="0" fillId="0" borderId="51" xfId="0" applyBorder="1" applyAlignment="1">
      <alignment wrapText="1"/>
    </xf>
    <xf numFmtId="0" fontId="0" fillId="0" borderId="52" xfId="0" applyBorder="1" applyAlignment="1">
      <alignment/>
    </xf>
    <xf numFmtId="0" fontId="0" fillId="0" borderId="53" xfId="0" applyBorder="1" applyAlignment="1">
      <alignment/>
    </xf>
    <xf numFmtId="0" fontId="7" fillId="34" borderId="28"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0" fillId="0" borderId="37" xfId="0" applyBorder="1" applyAlignment="1">
      <alignment wrapText="1"/>
    </xf>
    <xf numFmtId="0" fontId="0" fillId="0" borderId="54" xfId="0" applyFont="1" applyBorder="1" applyAlignment="1">
      <alignment wrapText="1"/>
    </xf>
    <xf numFmtId="0" fontId="0" fillId="0" borderId="55" xfId="0" applyFont="1" applyBorder="1" applyAlignment="1">
      <alignment wrapText="1"/>
    </xf>
    <xf numFmtId="0" fontId="7" fillId="0" borderId="31"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0" fillId="0" borderId="57" xfId="0" applyFill="1" applyBorder="1" applyAlignment="1">
      <alignment vertical="top" wrapText="1" shrinkToFit="1"/>
    </xf>
    <xf numFmtId="0" fontId="0" fillId="0" borderId="56" xfId="0" applyFill="1" applyBorder="1" applyAlignment="1">
      <alignment vertical="top" wrapText="1" shrinkToFit="1"/>
    </xf>
    <xf numFmtId="10" fontId="1" fillId="0" borderId="49" xfId="51" applyNumberFormat="1" applyFont="1" applyBorder="1" applyAlignment="1">
      <alignment horizontal="right"/>
    </xf>
    <xf numFmtId="0" fontId="0" fillId="0" borderId="36" xfId="0" applyBorder="1" applyAlignment="1">
      <alignment/>
    </xf>
    <xf numFmtId="9" fontId="0" fillId="0" borderId="49" xfId="0" applyNumberFormat="1" applyBorder="1" applyAlignment="1">
      <alignment/>
    </xf>
    <xf numFmtId="9" fontId="0" fillId="0" borderId="50" xfId="0" applyNumberFormat="1" applyBorder="1" applyAlignment="1">
      <alignment/>
    </xf>
    <xf numFmtId="0" fontId="0" fillId="0" borderId="50" xfId="0" applyBorder="1" applyAlignment="1">
      <alignment/>
    </xf>
    <xf numFmtId="0" fontId="3" fillId="0" borderId="0" xfId="48" applyFont="1" applyAlignment="1" applyProtection="1">
      <alignment wrapText="1"/>
      <protection/>
    </xf>
    <xf numFmtId="0" fontId="0" fillId="0" borderId="0" xfId="0" applyAlignment="1">
      <alignment wrapText="1"/>
    </xf>
    <xf numFmtId="0" fontId="7" fillId="0" borderId="2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0" fillId="0" borderId="57" xfId="0" applyBorder="1" applyAlignment="1">
      <alignment vertical="top" wrapText="1" shrinkToFit="1"/>
    </xf>
    <xf numFmtId="0" fontId="0" fillId="0" borderId="56" xfId="0" applyBorder="1" applyAlignment="1">
      <alignment vertical="top" wrapText="1" shrinkToFit="1"/>
    </xf>
    <xf numFmtId="165" fontId="8" fillId="0" borderId="0" xfId="0" applyNumberFormat="1" applyFont="1" applyBorder="1" applyAlignment="1">
      <alignment horizontal="left"/>
    </xf>
    <xf numFmtId="10" fontId="0" fillId="0" borderId="49" xfId="0" applyNumberFormat="1" applyBorder="1" applyAlignment="1">
      <alignment/>
    </xf>
    <xf numFmtId="10" fontId="0" fillId="0" borderId="36" xfId="0" applyNumberFormat="1" applyBorder="1" applyAlignment="1">
      <alignment/>
    </xf>
    <xf numFmtId="0" fontId="0" fillId="0" borderId="49" xfId="0" applyBorder="1" applyAlignment="1">
      <alignment/>
    </xf>
    <xf numFmtId="10" fontId="1" fillId="0" borderId="36" xfId="51" applyNumberFormat="1" applyFont="1" applyBorder="1" applyAlignment="1">
      <alignment horizontal="right"/>
    </xf>
    <xf numFmtId="9" fontId="1" fillId="0" borderId="49" xfId="51" applyNumberFormat="1" applyFont="1" applyBorder="1" applyAlignment="1">
      <alignment horizontal="right"/>
    </xf>
    <xf numFmtId="9" fontId="1" fillId="0" borderId="50" xfId="51" applyNumberFormat="1" applyFont="1" applyBorder="1" applyAlignment="1">
      <alignment horizontal="right"/>
    </xf>
    <xf numFmtId="9" fontId="1" fillId="0" borderId="53" xfId="51" applyNumberFormat="1" applyFont="1" applyBorder="1" applyAlignment="1">
      <alignment/>
    </xf>
    <xf numFmtId="10" fontId="1" fillId="0" borderId="53" xfId="51" applyNumberFormat="1" applyFont="1" applyBorder="1" applyAlignment="1">
      <alignment/>
    </xf>
    <xf numFmtId="9" fontId="1" fillId="0" borderId="58" xfId="51" applyNumberFormat="1" applyFont="1" applyBorder="1" applyAlignment="1">
      <alignment/>
    </xf>
    <xf numFmtId="0" fontId="0" fillId="0" borderId="31" xfId="0" applyFill="1" applyBorder="1" applyAlignment="1">
      <alignment vertical="top" wrapText="1" shrinkToFit="1"/>
    </xf>
    <xf numFmtId="164" fontId="1" fillId="0" borderId="49" xfId="51" applyNumberFormat="1" applyFont="1" applyBorder="1" applyAlignment="1">
      <alignment/>
    </xf>
    <xf numFmtId="164" fontId="1" fillId="0" borderId="50" xfId="51" applyNumberFormat="1" applyFont="1" applyBorder="1" applyAlignment="1">
      <alignment/>
    </xf>
    <xf numFmtId="164" fontId="0" fillId="0" borderId="49" xfId="0" applyNumberFormat="1" applyBorder="1" applyAlignment="1">
      <alignment/>
    </xf>
    <xf numFmtId="164" fontId="0" fillId="0" borderId="50" xfId="0" applyNumberFormat="1" applyBorder="1" applyAlignment="1">
      <alignment/>
    </xf>
    <xf numFmtId="0" fontId="3" fillId="0" borderId="57" xfId="0" applyFont="1" applyFill="1" applyBorder="1" applyAlignment="1">
      <alignment vertical="top" wrapText="1" shrinkToFit="1"/>
    </xf>
    <xf numFmtId="0" fontId="3" fillId="0" borderId="56" xfId="0" applyFont="1" applyFill="1" applyBorder="1" applyAlignment="1">
      <alignment vertical="top" wrapText="1" shrinkToFit="1"/>
    </xf>
    <xf numFmtId="0" fontId="3" fillId="0" borderId="57" xfId="0" applyFont="1" applyBorder="1" applyAlignment="1">
      <alignment vertical="top" wrapText="1" shrinkToFit="1"/>
    </xf>
    <xf numFmtId="0" fontId="3" fillId="0" borderId="56" xfId="0" applyFont="1" applyBorder="1" applyAlignment="1">
      <alignment vertical="top" wrapText="1" shrinkToFit="1"/>
    </xf>
    <xf numFmtId="164" fontId="0" fillId="0" borderId="36" xfId="0" applyNumberFormat="1" applyBorder="1" applyAlignment="1">
      <alignment/>
    </xf>
    <xf numFmtId="164" fontId="1" fillId="0" borderId="53" xfId="51" applyNumberFormat="1" applyFont="1" applyBorder="1" applyAlignment="1">
      <alignment/>
    </xf>
    <xf numFmtId="0" fontId="7" fillId="34" borderId="23"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0" fillId="0" borderId="51" xfId="0" applyBorder="1" applyAlignment="1">
      <alignment/>
    </xf>
    <xf numFmtId="0" fontId="0" fillId="0" borderId="33" xfId="0" applyBorder="1" applyAlignment="1">
      <alignment/>
    </xf>
    <xf numFmtId="0" fontId="0" fillId="0" borderId="52" xfId="0" applyBorder="1" applyAlignment="1">
      <alignment/>
    </xf>
    <xf numFmtId="0" fontId="0" fillId="0" borderId="22" xfId="0" applyBorder="1" applyAlignment="1">
      <alignment/>
    </xf>
    <xf numFmtId="0" fontId="0" fillId="0" borderId="53" xfId="0" applyBorder="1" applyAlignment="1">
      <alignment/>
    </xf>
    <xf numFmtId="0" fontId="0" fillId="0" borderId="58" xfId="0" applyBorder="1" applyAlignment="1">
      <alignment/>
    </xf>
    <xf numFmtId="0" fontId="3" fillId="0" borderId="59" xfId="0" applyFont="1" applyFill="1" applyBorder="1" applyAlignment="1">
      <alignment wrapText="1"/>
    </xf>
    <xf numFmtId="0" fontId="3" fillId="0" borderId="20" xfId="0" applyFont="1" applyFill="1" applyBorder="1" applyAlignment="1">
      <alignment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2"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05"/>
  <sheetViews>
    <sheetView tabSelected="1" view="pageLayout" showRuler="0" workbookViewId="0" topLeftCell="A1">
      <selection activeCell="A204" sqref="A204:E204"/>
    </sheetView>
  </sheetViews>
  <sheetFormatPr defaultColWidth="11.421875" defaultRowHeight="15"/>
  <cols>
    <col min="1" max="1" width="29.28125" style="0" customWidth="1"/>
    <col min="2" max="2" width="10.8515625" style="0" customWidth="1"/>
    <col min="3" max="3" width="18.28125" style="0" hidden="1" customWidth="1"/>
    <col min="4" max="4" width="10.7109375" style="0" customWidth="1"/>
    <col min="5" max="5" width="36.00390625" style="0" customWidth="1"/>
    <col min="6" max="6" width="37.140625" style="0" customWidth="1"/>
  </cols>
  <sheetData>
    <row r="1" spans="1:5" ht="76.5" customHeight="1">
      <c r="A1" s="127" t="s">
        <v>147</v>
      </c>
      <c r="B1" s="128"/>
      <c r="C1" s="128"/>
      <c r="D1" s="128"/>
      <c r="E1" s="129"/>
    </row>
    <row r="2" spans="1:5" ht="15">
      <c r="A2" s="102" t="s">
        <v>113</v>
      </c>
      <c r="B2" s="99" t="s">
        <v>114</v>
      </c>
      <c r="C2" s="98"/>
      <c r="D2" s="100" t="s">
        <v>115</v>
      </c>
      <c r="E2" s="101" t="s">
        <v>116</v>
      </c>
    </row>
    <row r="3" spans="1:5" ht="15">
      <c r="A3" s="85" t="s">
        <v>57</v>
      </c>
      <c r="B3" s="86"/>
      <c r="C3" s="86"/>
      <c r="D3" s="86"/>
      <c r="E3" s="87"/>
    </row>
    <row r="4" spans="1:5" ht="15">
      <c r="A4" s="88" t="s">
        <v>49</v>
      </c>
      <c r="B4" s="89"/>
      <c r="C4" s="89"/>
      <c r="D4" s="89"/>
      <c r="E4" s="90"/>
    </row>
    <row r="6" spans="1:5" ht="23.25" customHeight="1" thickBot="1">
      <c r="A6" s="120" t="s">
        <v>148</v>
      </c>
      <c r="B6" s="29"/>
      <c r="C6" s="30"/>
      <c r="D6" s="29"/>
      <c r="E6" s="43"/>
    </row>
    <row r="7" spans="1:5" ht="30.75" customHeight="1">
      <c r="A7" s="130" t="s">
        <v>144</v>
      </c>
      <c r="B7" s="132" t="s">
        <v>35</v>
      </c>
      <c r="C7" s="133"/>
      <c r="D7" s="134"/>
      <c r="E7" s="135" t="s">
        <v>2</v>
      </c>
    </row>
    <row r="8" spans="1:5" ht="15" customHeight="1">
      <c r="A8" s="171"/>
      <c r="B8" s="173" t="s">
        <v>36</v>
      </c>
      <c r="C8" s="175" t="s">
        <v>1</v>
      </c>
      <c r="D8" s="177" t="s">
        <v>37</v>
      </c>
      <c r="E8" s="172"/>
    </row>
    <row r="9" spans="1:5" ht="15.75" customHeight="1" thickBot="1">
      <c r="A9" s="131"/>
      <c r="B9" s="174"/>
      <c r="C9" s="176"/>
      <c r="D9" s="178"/>
      <c r="E9" s="136"/>
    </row>
    <row r="10" spans="1:5" ht="18.75" customHeight="1" thickBot="1">
      <c r="A10" s="1" t="s">
        <v>120</v>
      </c>
      <c r="B10" s="22"/>
      <c r="C10" s="22"/>
      <c r="D10" s="22"/>
      <c r="E10" s="41" t="s">
        <v>2</v>
      </c>
    </row>
    <row r="11" spans="1:5" ht="18.75" customHeight="1">
      <c r="A11" s="23"/>
      <c r="B11" s="8">
        <f>(B32+B40+B46+B52+B58+B64+B70+B78+B84+B90+B96+B102+B108+B116+B122+B128+B134+B140+B146+B154+B160+B166+B172+B178+B184+B192+B198)</f>
        <v>1949296.0364671492</v>
      </c>
      <c r="C11" s="9"/>
      <c r="D11" s="8">
        <f>(D32+D40+D46+D52+D58+D64+D70+D78+D84+D90+D96+D102+D108+D116+D122+D128+D134+D140+D146+D154+D160+D166+D172+D178+D184+D192+D198)</f>
        <v>3811386.284737153</v>
      </c>
      <c r="E11" s="137" t="s">
        <v>149</v>
      </c>
    </row>
    <row r="12" spans="1:5" ht="18.75" customHeight="1">
      <c r="A12" s="47" t="s">
        <v>27</v>
      </c>
      <c r="B12" s="123">
        <f>B11/A13</f>
        <v>0.0039183274579853485</v>
      </c>
      <c r="C12" s="125"/>
      <c r="D12" s="139">
        <f>D11/A13</f>
        <v>0.007661360436324897</v>
      </c>
      <c r="E12" s="137"/>
    </row>
    <row r="13" spans="1:5" ht="18.75" customHeight="1">
      <c r="A13" s="13">
        <f>(A34+A42+A48+A54+A60+A66+A72+A80+A86+A92+A98+A104+A110+A118+A124+A130+A136+A142+A148+A156+A162+A168+A174+A180+A186+A194+A200)</f>
        <v>497481657</v>
      </c>
      <c r="B13" s="124"/>
      <c r="C13" s="126"/>
      <c r="D13" s="140"/>
      <c r="E13" s="137"/>
    </row>
    <row r="14" spans="1:5" ht="18.75" customHeight="1">
      <c r="A14" s="48" t="s">
        <v>30</v>
      </c>
      <c r="B14" s="121">
        <f>B11/A15</f>
        <v>0.06737582588842651</v>
      </c>
      <c r="C14" s="141"/>
      <c r="D14" s="121">
        <f>D11/A15</f>
        <v>0.13173745491187475</v>
      </c>
      <c r="E14" s="137"/>
    </row>
    <row r="15" spans="1:5" ht="18.75" customHeight="1" thickBot="1">
      <c r="A15" s="24">
        <f>(A36+A44+A50+A56+A62+A68+A74+A82+A88+A94+A100+A106+A112+A120+A126+A132+A138+A144+A150+A158+A164+A170+A176+A182+A188+A196+A202)</f>
        <v>28931683</v>
      </c>
      <c r="B15" s="122"/>
      <c r="C15" s="142"/>
      <c r="D15" s="122"/>
      <c r="E15" s="138"/>
    </row>
    <row r="16" spans="1:5" ht="18.75" customHeight="1" thickBot="1">
      <c r="A16" s="1" t="s">
        <v>145</v>
      </c>
      <c r="B16" s="22"/>
      <c r="C16" s="22"/>
      <c r="D16" s="22"/>
      <c r="E16" s="41" t="s">
        <v>2</v>
      </c>
    </row>
    <row r="17" spans="1:5" ht="18.75" customHeight="1">
      <c r="A17" s="23"/>
      <c r="B17" s="8">
        <f>SUM(B32+B40+B46+B52+B58+B64+B78+B84+B90+B96+B102+B108+B116+B122+B134+B140+B146+B154+B160+B166+B172+B178+B184+B192+B198)</f>
        <v>1939560.658361127</v>
      </c>
      <c r="C17" s="9"/>
      <c r="D17" s="8">
        <f>SUM(D32+D40+D46+D52+D58+D64+D78+D84+D90+D96+D102+D108+D116+D122+D134+D140+D146+D154+D160+D166+D172+D178+D184+D192+D198)</f>
        <v>3796783.2175781196</v>
      </c>
      <c r="E17" s="137" t="s">
        <v>150</v>
      </c>
    </row>
    <row r="18" spans="1:5" ht="18.75" customHeight="1">
      <c r="A18" s="47" t="s">
        <v>27</v>
      </c>
      <c r="B18" s="123">
        <f>B17/A19</f>
        <v>0.00414159231072451</v>
      </c>
      <c r="C18" s="118"/>
      <c r="D18" s="139">
        <f>D17/A19</f>
        <v>0.008107366022105413</v>
      </c>
      <c r="E18" s="148"/>
    </row>
    <row r="19" spans="1:5" ht="18.75" customHeight="1">
      <c r="A19" s="13">
        <f>SUM(A34+A42+A48+A54+A60+A66+A80+A86+A92+A98+A104+A110+A118+A124+A136+A142+A148+A156+A162+A168+A174+A180+A186+A194+A200)</f>
        <v>468312792</v>
      </c>
      <c r="B19" s="140"/>
      <c r="C19" s="119"/>
      <c r="D19" s="140"/>
      <c r="E19" s="148"/>
    </row>
    <row r="20" spans="1:5" ht="18.75" customHeight="1">
      <c r="A20" s="48" t="s">
        <v>30</v>
      </c>
      <c r="B20" s="121">
        <f>B17/A21</f>
        <v>0.06715903747336756</v>
      </c>
      <c r="C20" s="116"/>
      <c r="D20" s="121">
        <f>D17/A21</f>
        <v>0.1314670439866726</v>
      </c>
      <c r="E20" s="148"/>
    </row>
    <row r="21" spans="1:5" ht="18.75" customHeight="1" thickBot="1">
      <c r="A21" s="24">
        <f>SUM(A36+A44+A50+A56+A62+A68+A82+A88+A94+A100+A106+A112+A120+A126+A138+A144+A150+A158+A164+A170+A176+A182+A188+A196+A202)</f>
        <v>28880114</v>
      </c>
      <c r="B21" s="143"/>
      <c r="C21" s="117"/>
      <c r="D21" s="143"/>
      <c r="E21" s="149"/>
    </row>
    <row r="22" spans="1:5" ht="18.75" customHeight="1" thickBot="1">
      <c r="A22" s="1" t="s">
        <v>146</v>
      </c>
      <c r="B22" s="22"/>
      <c r="C22" s="22"/>
      <c r="D22" s="22"/>
      <c r="E22" s="41" t="s">
        <v>2</v>
      </c>
    </row>
    <row r="23" spans="1:5" ht="18.75" customHeight="1">
      <c r="A23" s="23"/>
      <c r="B23" s="8">
        <f>SUM(B32+B40+B46+B52+B58+B78+B84+B90+B96+B116+B122+B134+B146+B154+B192)</f>
        <v>1819764.5623894907</v>
      </c>
      <c r="C23" s="9"/>
      <c r="D23" s="8">
        <f>SUM(D32+D40+D46+D52+D58+D78+D84+D90+D96+D116+D122+D134+D146+D154+D192)</f>
        <v>3255888.317523104</v>
      </c>
      <c r="E23" s="137" t="s">
        <v>150</v>
      </c>
    </row>
    <row r="24" spans="1:5" ht="18.75" customHeight="1">
      <c r="A24" s="47" t="s">
        <v>27</v>
      </c>
      <c r="B24" s="123">
        <f>B23/A25</f>
        <v>0.0046168074807840815</v>
      </c>
      <c r="C24" s="118"/>
      <c r="D24" s="139">
        <f>D23/A25</f>
        <v>0.008260304575444773</v>
      </c>
      <c r="E24" s="148"/>
    </row>
    <row r="25" spans="1:5" ht="18.75" customHeight="1">
      <c r="A25" s="13">
        <f>SUM(A34+A42+A48+A54+A60+A80+A86+A98+A92+A118+A124+A136+A148+A156+A194)</f>
        <v>394160807</v>
      </c>
      <c r="B25" s="140"/>
      <c r="C25" s="119"/>
      <c r="D25" s="140"/>
      <c r="E25" s="148"/>
    </row>
    <row r="26" spans="1:5" ht="18.75" customHeight="1">
      <c r="A26" s="48" t="s">
        <v>30</v>
      </c>
      <c r="B26" s="121">
        <f>B23/A27</f>
        <v>0.06633143437064176</v>
      </c>
      <c r="C26" s="116"/>
      <c r="D26" s="121">
        <f>D23/A27</f>
        <v>0.11867894710969687</v>
      </c>
      <c r="E26" s="148"/>
    </row>
    <row r="27" spans="1:5" ht="18.75" customHeight="1" thickBot="1">
      <c r="A27" s="25">
        <f>SUM(A36+A44+A50+A56+A62+A82+A88+A94+A100+A120+A126+A138+A150+A158+A196)</f>
        <v>27434422</v>
      </c>
      <c r="B27" s="143"/>
      <c r="C27" s="117"/>
      <c r="D27" s="143"/>
      <c r="E27" s="149"/>
    </row>
    <row r="28" spans="1:5" ht="18.75" customHeight="1" thickBot="1">
      <c r="A28" s="150" t="s">
        <v>151</v>
      </c>
      <c r="B28" s="150"/>
      <c r="C28" s="150"/>
      <c r="D28" s="150"/>
      <c r="E28" s="150"/>
    </row>
    <row r="29" spans="1:5" ht="36.75" customHeight="1">
      <c r="A29" s="130" t="s">
        <v>0</v>
      </c>
      <c r="B29" s="132" t="s">
        <v>35</v>
      </c>
      <c r="C29" s="133"/>
      <c r="D29" s="134"/>
      <c r="E29" s="135" t="s">
        <v>2</v>
      </c>
    </row>
    <row r="30" spans="1:5" ht="18.75" customHeight="1" thickBot="1">
      <c r="A30" s="131"/>
      <c r="B30" s="26" t="s">
        <v>36</v>
      </c>
      <c r="C30" s="26" t="s">
        <v>1</v>
      </c>
      <c r="D30" s="26" t="s">
        <v>37</v>
      </c>
      <c r="E30" s="136"/>
    </row>
    <row r="31" spans="1:5" ht="18.75" customHeight="1" thickBot="1">
      <c r="A31" s="11" t="s">
        <v>7</v>
      </c>
      <c r="B31" s="2"/>
      <c r="C31" s="2"/>
      <c r="D31" s="27"/>
      <c r="E31" s="39" t="s">
        <v>2</v>
      </c>
    </row>
    <row r="32" spans="1:5" ht="18.75" customHeight="1">
      <c r="A32" s="23"/>
      <c r="B32" s="96">
        <v>195845</v>
      </c>
      <c r="C32" s="68"/>
      <c r="D32" s="97">
        <v>457015</v>
      </c>
      <c r="E32" s="137" t="s">
        <v>127</v>
      </c>
    </row>
    <row r="33" spans="1:5" ht="18.75" customHeight="1">
      <c r="A33" s="34" t="s">
        <v>27</v>
      </c>
      <c r="B33" s="123">
        <f>B32/A34</f>
        <v>0.0023819106483282393</v>
      </c>
      <c r="C33" s="123"/>
      <c r="D33" s="139">
        <f>D32/A34</f>
        <v>0.005558318542448009</v>
      </c>
      <c r="E33" s="137"/>
    </row>
    <row r="34" spans="1:5" ht="18.75" customHeight="1">
      <c r="A34" s="31">
        <v>82221808</v>
      </c>
      <c r="B34" s="124"/>
      <c r="C34" s="124"/>
      <c r="D34" s="154"/>
      <c r="E34" s="137"/>
    </row>
    <row r="35" spans="1:5" ht="18.75" customHeight="1">
      <c r="A35" s="34" t="s">
        <v>30</v>
      </c>
      <c r="B35" s="121">
        <f>B32/A36</f>
        <v>0.026990955972816238</v>
      </c>
      <c r="C35" s="141"/>
      <c r="D35" s="121">
        <f>D32/A36</f>
        <v>0.06298486938097277</v>
      </c>
      <c r="E35" s="137"/>
    </row>
    <row r="36" spans="1:5" ht="18.75" customHeight="1" thickBot="1">
      <c r="A36" s="113">
        <v>7255949</v>
      </c>
      <c r="B36" s="122"/>
      <c r="C36" s="142"/>
      <c r="D36" s="122"/>
      <c r="E36" s="138"/>
    </row>
    <row r="37" spans="1:5" ht="35.25" customHeight="1">
      <c r="A37" s="130" t="s">
        <v>0</v>
      </c>
      <c r="B37" s="132" t="s">
        <v>35</v>
      </c>
      <c r="C37" s="133"/>
      <c r="D37" s="134"/>
      <c r="E37" s="135" t="s">
        <v>2</v>
      </c>
    </row>
    <row r="38" spans="1:5" ht="18.75" customHeight="1" thickBot="1">
      <c r="A38" s="131"/>
      <c r="B38" s="26" t="s">
        <v>36</v>
      </c>
      <c r="C38" s="26" t="s">
        <v>1</v>
      </c>
      <c r="D38" s="26" t="s">
        <v>37</v>
      </c>
      <c r="E38" s="136"/>
    </row>
    <row r="39" spans="1:5" ht="18.75" customHeight="1" thickBot="1">
      <c r="A39" s="54" t="s">
        <v>9</v>
      </c>
      <c r="B39" s="2"/>
      <c r="C39" s="2"/>
      <c r="D39" s="27"/>
      <c r="E39" s="39" t="s">
        <v>2</v>
      </c>
    </row>
    <row r="40" spans="1:5" ht="18.75" customHeight="1">
      <c r="A40" s="23"/>
      <c r="B40" s="64">
        <f>200000*0.89</f>
        <v>178000</v>
      </c>
      <c r="C40" s="67"/>
      <c r="D40" s="66">
        <v>400000</v>
      </c>
      <c r="E40" s="148" t="s">
        <v>111</v>
      </c>
    </row>
    <row r="41" spans="1:5" ht="18.75" customHeight="1">
      <c r="A41" s="34" t="s">
        <v>27</v>
      </c>
      <c r="B41" s="123">
        <f>B40/A42</f>
        <v>0.00279201934210613</v>
      </c>
      <c r="C41" s="153"/>
      <c r="D41" s="139">
        <f>D40/A42</f>
        <v>0.00627420076877782</v>
      </c>
      <c r="E41" s="148"/>
    </row>
    <row r="42" spans="1:5" ht="18.75" customHeight="1">
      <c r="A42" s="31">
        <v>63753140</v>
      </c>
      <c r="B42" s="124"/>
      <c r="C42" s="140"/>
      <c r="D42" s="140"/>
      <c r="E42" s="148"/>
    </row>
    <row r="43" spans="1:5" ht="18.75" customHeight="1">
      <c r="A43" s="34" t="s">
        <v>30</v>
      </c>
      <c r="B43" s="121">
        <f>B40/A44</f>
        <v>0.04876578723870579</v>
      </c>
      <c r="C43" s="141"/>
      <c r="D43" s="121">
        <f>D40/A44</f>
        <v>0.1095860387386647</v>
      </c>
      <c r="E43" s="148"/>
    </row>
    <row r="44" spans="1:5" ht="18.75" customHeight="1" thickBot="1">
      <c r="A44" s="31">
        <v>3650100</v>
      </c>
      <c r="B44" s="122"/>
      <c r="C44" s="142"/>
      <c r="D44" s="122"/>
      <c r="E44" s="149"/>
    </row>
    <row r="45" spans="1:5" ht="18.75" customHeight="1" thickBot="1">
      <c r="A45" s="11" t="s">
        <v>8</v>
      </c>
      <c r="B45" s="2"/>
      <c r="C45" s="2"/>
      <c r="D45" s="27"/>
      <c r="E45" s="39" t="s">
        <v>2</v>
      </c>
    </row>
    <row r="46" spans="1:5" ht="18.75" customHeight="1">
      <c r="A46" s="23"/>
      <c r="B46" s="58">
        <v>417000</v>
      </c>
      <c r="C46" s="62">
        <v>725000</v>
      </c>
      <c r="D46" s="106">
        <v>863000</v>
      </c>
      <c r="E46" s="137" t="s">
        <v>141</v>
      </c>
    </row>
    <row r="47" spans="1:5" ht="18.75" customHeight="1">
      <c r="A47" s="34" t="s">
        <v>27</v>
      </c>
      <c r="B47" s="123">
        <f>B46/A48</f>
        <v>0.006815286658556639</v>
      </c>
      <c r="C47" s="151">
        <f>C46/A48</f>
        <v>0.011849119490296314</v>
      </c>
      <c r="D47" s="139">
        <f>D46/A48</f>
        <v>0.014104538096725131</v>
      </c>
      <c r="E47" s="137"/>
    </row>
    <row r="48" spans="1:5" ht="18.75" customHeight="1">
      <c r="A48" s="31">
        <v>61185981</v>
      </c>
      <c r="B48" s="124"/>
      <c r="C48" s="152"/>
      <c r="D48" s="140"/>
      <c r="E48" s="137"/>
    </row>
    <row r="49" spans="1:5" ht="18.75" customHeight="1">
      <c r="A49" s="34" t="s">
        <v>30</v>
      </c>
      <c r="B49" s="121">
        <f>B46/A50</f>
        <v>0.11393753927702943</v>
      </c>
      <c r="C49" s="155">
        <f>C46/A50</f>
        <v>0.19809284406677777</v>
      </c>
      <c r="D49" s="155">
        <f>D46/A50</f>
        <v>0.23579879231672995</v>
      </c>
      <c r="E49" s="137"/>
    </row>
    <row r="50" spans="1:5" ht="18.75" customHeight="1" thickBot="1">
      <c r="A50" s="31">
        <v>3659900</v>
      </c>
      <c r="B50" s="122"/>
      <c r="C50" s="156"/>
      <c r="D50" s="156"/>
      <c r="E50" s="138"/>
    </row>
    <row r="51" spans="1:5" ht="18.75" customHeight="1" thickBot="1">
      <c r="A51" s="11" t="s">
        <v>3</v>
      </c>
      <c r="B51" s="2"/>
      <c r="C51" s="2"/>
      <c r="D51" s="27"/>
      <c r="E51" s="39" t="s">
        <v>2</v>
      </c>
    </row>
    <row r="52" spans="1:5" ht="18.75" customHeight="1">
      <c r="A52" s="23"/>
      <c r="B52" s="58">
        <f>C52*0.8</f>
        <v>279200</v>
      </c>
      <c r="C52" s="58">
        <v>349000</v>
      </c>
      <c r="D52" s="59">
        <f>(C52*1.2)*1.1</f>
        <v>460680.00000000006</v>
      </c>
      <c r="E52" s="137" t="s">
        <v>58</v>
      </c>
    </row>
    <row r="53" spans="1:5" ht="18.75" customHeight="1">
      <c r="A53" s="34" t="s">
        <v>27</v>
      </c>
      <c r="B53" s="123">
        <f>B52/A54</f>
        <v>0.0046831404294339135</v>
      </c>
      <c r="C53" s="123">
        <f>C52/A54</f>
        <v>0.005853925536792392</v>
      </c>
      <c r="D53" s="139">
        <f>D52/A54</f>
        <v>0.007727181708565958</v>
      </c>
      <c r="E53" s="137"/>
    </row>
    <row r="54" spans="1:5" ht="18.75" customHeight="1">
      <c r="A54" s="31">
        <v>59618114</v>
      </c>
      <c r="B54" s="124"/>
      <c r="C54" s="124"/>
      <c r="D54" s="140"/>
      <c r="E54" s="137"/>
    </row>
    <row r="55" spans="1:5" ht="18.75" customHeight="1">
      <c r="A55" s="34" t="s">
        <v>30</v>
      </c>
      <c r="B55" s="121">
        <f>B52/A56</f>
        <v>0.0950008200285683</v>
      </c>
      <c r="C55" s="121">
        <f>C52/A56</f>
        <v>0.11875102503571038</v>
      </c>
      <c r="D55" s="121">
        <f>D52/A56</f>
        <v>0.15675135304713772</v>
      </c>
      <c r="E55" s="137"/>
    </row>
    <row r="56" spans="1:5" ht="18.75" customHeight="1" thickBot="1">
      <c r="A56" s="31">
        <v>2938922</v>
      </c>
      <c r="B56" s="122"/>
      <c r="C56" s="122"/>
      <c r="D56" s="122"/>
      <c r="E56" s="138"/>
    </row>
    <row r="57" spans="1:5" ht="18.75" customHeight="1" thickBot="1">
      <c r="A57" s="11" t="s">
        <v>5</v>
      </c>
      <c r="B57" s="2"/>
      <c r="C57" s="2"/>
      <c r="D57" s="27"/>
      <c r="E57" s="40" t="s">
        <v>2</v>
      </c>
    </row>
    <row r="58" spans="1:5" ht="18.75" customHeight="1">
      <c r="A58" s="23"/>
      <c r="B58" s="60">
        <v>280000</v>
      </c>
      <c r="C58" s="61"/>
      <c r="D58" s="60">
        <v>353927</v>
      </c>
      <c r="E58" s="137" t="s">
        <v>140</v>
      </c>
    </row>
    <row r="59" spans="1:5" ht="18.75" customHeight="1">
      <c r="A59" s="34" t="s">
        <v>27</v>
      </c>
      <c r="B59" s="123">
        <f>B58/A60</f>
        <v>0.006183300543805824</v>
      </c>
      <c r="C59" s="153"/>
      <c r="D59" s="139">
        <f>D58/A60</f>
        <v>0.007815846469884157</v>
      </c>
      <c r="E59" s="137"/>
    </row>
    <row r="60" spans="1:5" ht="18.75" customHeight="1">
      <c r="A60" s="32">
        <v>45283259</v>
      </c>
      <c r="B60" s="124"/>
      <c r="C60" s="140"/>
      <c r="D60" s="140"/>
      <c r="E60" s="137"/>
    </row>
    <row r="61" spans="1:5" ht="18.75" customHeight="1">
      <c r="A61" s="34" t="s">
        <v>30</v>
      </c>
      <c r="B61" s="121">
        <f>B58/A62</f>
        <v>0.06078401831856643</v>
      </c>
      <c r="C61" s="141"/>
      <c r="D61" s="121">
        <f>D58/A62</f>
        <v>0.07683251875512594</v>
      </c>
      <c r="E61" s="137"/>
    </row>
    <row r="62" spans="1:5" ht="15.75" thickBot="1">
      <c r="A62" s="32">
        <v>4606474</v>
      </c>
      <c r="B62" s="122"/>
      <c r="C62" s="142"/>
      <c r="D62" s="122"/>
      <c r="E62" s="138"/>
    </row>
    <row r="63" spans="1:5" ht="21" customHeight="1" thickBot="1">
      <c r="A63" s="54" t="s">
        <v>10</v>
      </c>
      <c r="B63" s="2"/>
      <c r="C63" s="2"/>
      <c r="D63" s="27"/>
      <c r="E63" s="40" t="s">
        <v>2</v>
      </c>
    </row>
    <row r="64" spans="1:5" ht="32.25" customHeight="1">
      <c r="A64" s="23"/>
      <c r="B64" s="64">
        <v>50000</v>
      </c>
      <c r="C64" s="65"/>
      <c r="D64" s="66">
        <v>300000</v>
      </c>
      <c r="E64" s="148" t="s">
        <v>50</v>
      </c>
    </row>
    <row r="65" spans="1:5" ht="20.25" customHeight="1">
      <c r="A65" s="34" t="s">
        <v>27</v>
      </c>
      <c r="B65" s="123">
        <f>B64/A66</f>
        <v>0.0013117974324503687</v>
      </c>
      <c r="C65" s="153"/>
      <c r="D65" s="139">
        <f>D64/A66</f>
        <v>0.007870784594702212</v>
      </c>
      <c r="E65" s="148"/>
    </row>
    <row r="66" spans="1:5" ht="15">
      <c r="A66" s="32">
        <v>38115641</v>
      </c>
      <c r="B66" s="124"/>
      <c r="C66" s="140"/>
      <c r="D66" s="140"/>
      <c r="E66" s="148"/>
    </row>
    <row r="67" spans="1:5" ht="15" customHeight="1">
      <c r="A67" s="79" t="s">
        <v>30</v>
      </c>
      <c r="B67" s="121">
        <f>B64/A68</f>
        <v>0.9110289160577957</v>
      </c>
      <c r="C67" s="141"/>
      <c r="D67" s="121">
        <f>D64/A68</f>
        <v>5.466173496346774</v>
      </c>
      <c r="E67" s="148"/>
    </row>
    <row r="68" spans="1:5" ht="15.75" thickBot="1">
      <c r="A68" s="32">
        <v>54883</v>
      </c>
      <c r="B68" s="122"/>
      <c r="C68" s="142"/>
      <c r="D68" s="122"/>
      <c r="E68" s="149"/>
    </row>
    <row r="69" spans="1:5" ht="15.75" customHeight="1" thickBot="1">
      <c r="A69" s="11" t="s">
        <v>39</v>
      </c>
      <c r="B69" s="2"/>
      <c r="C69" s="2"/>
      <c r="D69" s="27"/>
      <c r="E69" s="38" t="s">
        <v>2</v>
      </c>
    </row>
    <row r="70" spans="1:5" ht="15">
      <c r="A70" s="23"/>
      <c r="B70" s="64">
        <f>B71*A72</f>
        <v>7185.378106022351</v>
      </c>
      <c r="C70" s="65"/>
      <c r="D70" s="66">
        <f>D71*A72</f>
        <v>10778.067159033528</v>
      </c>
      <c r="E70" s="137" t="s">
        <v>56</v>
      </c>
    </row>
    <row r="71" spans="1:5" ht="15">
      <c r="A71" s="34" t="s">
        <v>27</v>
      </c>
      <c r="B71" s="123">
        <f>B129</f>
        <v>0.0003337592362960421</v>
      </c>
      <c r="C71" s="153"/>
      <c r="D71" s="139">
        <f>D129</f>
        <v>0.0005006388544440631</v>
      </c>
      <c r="E71" s="137"/>
    </row>
    <row r="72" spans="1:5" ht="15">
      <c r="A72" s="32">
        <v>21528627</v>
      </c>
      <c r="B72" s="124"/>
      <c r="C72" s="140"/>
      <c r="D72" s="140"/>
      <c r="E72" s="137"/>
    </row>
    <row r="73" spans="1:5" ht="15" customHeight="1">
      <c r="A73" s="49" t="s">
        <v>30</v>
      </c>
      <c r="B73" s="121">
        <f>B70/A74</f>
        <v>0.2756292188431605</v>
      </c>
      <c r="C73" s="141"/>
      <c r="D73" s="121">
        <f>D70/A74</f>
        <v>0.4134438282647408</v>
      </c>
      <c r="E73" s="137"/>
    </row>
    <row r="74" spans="1:5" ht="15.75" thickBot="1">
      <c r="A74" s="114">
        <v>26069</v>
      </c>
      <c r="B74" s="122"/>
      <c r="C74" s="142"/>
      <c r="D74" s="122"/>
      <c r="E74" s="138"/>
    </row>
    <row r="75" spans="1:5" ht="27.75" customHeight="1">
      <c r="A75" s="130" t="s">
        <v>0</v>
      </c>
      <c r="B75" s="132" t="s">
        <v>35</v>
      </c>
      <c r="C75" s="133"/>
      <c r="D75" s="134"/>
      <c r="E75" s="135" t="s">
        <v>2</v>
      </c>
    </row>
    <row r="76" spans="1:5" ht="15.75" thickBot="1">
      <c r="A76" s="131"/>
      <c r="B76" s="26" t="s">
        <v>36</v>
      </c>
      <c r="C76" s="26" t="s">
        <v>1</v>
      </c>
      <c r="D76" s="26" t="s">
        <v>37</v>
      </c>
      <c r="E76" s="136"/>
    </row>
    <row r="77" spans="1:5" ht="16.5" thickBot="1">
      <c r="A77" s="55" t="s">
        <v>4</v>
      </c>
      <c r="B77" s="2"/>
      <c r="C77" s="2"/>
      <c r="D77" s="27"/>
      <c r="E77" s="39" t="s">
        <v>2</v>
      </c>
    </row>
    <row r="78" spans="1:5" ht="15">
      <c r="A78" s="23"/>
      <c r="B78" s="63">
        <v>62320</v>
      </c>
      <c r="C78" s="63"/>
      <c r="D78" s="63">
        <f>113912*1.15</f>
        <v>130998.79999999999</v>
      </c>
      <c r="E78" s="137" t="s">
        <v>130</v>
      </c>
    </row>
    <row r="79" spans="1:5" ht="15">
      <c r="A79" s="36" t="s">
        <v>27</v>
      </c>
      <c r="B79" s="123">
        <f>B78/A80</f>
        <v>0.0037990080882540304</v>
      </c>
      <c r="C79" s="123"/>
      <c r="D79" s="139">
        <f>D78/A80</f>
        <v>0.007985646674447561</v>
      </c>
      <c r="E79" s="137"/>
    </row>
    <row r="80" spans="1:5" ht="15">
      <c r="A80" s="32">
        <v>16404282</v>
      </c>
      <c r="B80" s="124"/>
      <c r="C80" s="124"/>
      <c r="D80" s="140"/>
      <c r="E80" s="137"/>
    </row>
    <row r="81" spans="1:5" ht="15">
      <c r="A81" s="34" t="s">
        <v>30</v>
      </c>
      <c r="B81" s="121">
        <f>B78/A82</f>
        <v>0.09138741106151346</v>
      </c>
      <c r="C81" s="121"/>
      <c r="D81" s="121">
        <f>D78/A82</f>
        <v>0.19209950552254476</v>
      </c>
      <c r="E81" s="137"/>
    </row>
    <row r="82" spans="1:5" ht="15.75" thickBot="1">
      <c r="A82" s="32">
        <v>681932</v>
      </c>
      <c r="B82" s="122"/>
      <c r="C82" s="122"/>
      <c r="D82" s="122"/>
      <c r="E82" s="138"/>
    </row>
    <row r="83" spans="1:5" ht="16.5" thickBot="1">
      <c r="A83" s="11" t="s">
        <v>6</v>
      </c>
      <c r="B83" s="2"/>
      <c r="C83" s="2"/>
      <c r="D83" s="27"/>
      <c r="E83" s="39" t="s">
        <v>2</v>
      </c>
    </row>
    <row r="84" spans="1:5" ht="15">
      <c r="A84" s="23"/>
      <c r="B84" s="62">
        <v>172000</v>
      </c>
      <c r="C84" s="61"/>
      <c r="D84" s="62">
        <v>209000</v>
      </c>
      <c r="E84" s="137" t="s">
        <v>51</v>
      </c>
    </row>
    <row r="85" spans="1:5" ht="15">
      <c r="A85" s="34" t="s">
        <v>27</v>
      </c>
      <c r="B85" s="123">
        <f>B84/A86</f>
        <v>0.015336613704227342</v>
      </c>
      <c r="C85" s="153"/>
      <c r="D85" s="139">
        <f>D84/A86</f>
        <v>0.01863576897781113</v>
      </c>
      <c r="E85" s="137"/>
    </row>
    <row r="86" spans="1:5" ht="15">
      <c r="A86" s="32">
        <v>11214992</v>
      </c>
      <c r="B86" s="124"/>
      <c r="C86" s="140"/>
      <c r="D86" s="140"/>
      <c r="E86" s="137"/>
    </row>
    <row r="87" spans="1:5" ht="15">
      <c r="A87" s="34" t="s">
        <v>30</v>
      </c>
      <c r="B87" s="121">
        <f>B84/A88</f>
        <v>0.19378098242451555</v>
      </c>
      <c r="C87" s="141"/>
      <c r="D87" s="121">
        <f>D84/A88</f>
        <v>0.23546642631816134</v>
      </c>
      <c r="E87" s="137"/>
    </row>
    <row r="88" spans="1:5" ht="15.75" thickBot="1">
      <c r="A88" s="32">
        <v>887600</v>
      </c>
      <c r="B88" s="122"/>
      <c r="C88" s="142"/>
      <c r="D88" s="122"/>
      <c r="E88" s="138"/>
    </row>
    <row r="89" spans="1:5" ht="16.5" thickBot="1">
      <c r="A89" s="11" t="s">
        <v>15</v>
      </c>
      <c r="B89" s="2"/>
      <c r="C89" s="2"/>
      <c r="D89" s="2"/>
      <c r="E89" s="41" t="s">
        <v>2</v>
      </c>
    </row>
    <row r="90" spans="1:5" ht="15">
      <c r="A90" s="23"/>
      <c r="B90" s="69">
        <v>80000</v>
      </c>
      <c r="C90" s="70"/>
      <c r="D90" s="71">
        <v>100000</v>
      </c>
      <c r="E90" s="137" t="s">
        <v>60</v>
      </c>
    </row>
    <row r="91" spans="1:5" ht="31.5" customHeight="1">
      <c r="A91" s="34" t="s">
        <v>27</v>
      </c>
      <c r="B91" s="158">
        <f>B90/A92</f>
        <v>0.007534677174401876</v>
      </c>
      <c r="C91" s="153"/>
      <c r="D91" s="139">
        <f>D90/A92</f>
        <v>0.009418346468002345</v>
      </c>
      <c r="E91" s="137"/>
    </row>
    <row r="92" spans="1:5" ht="15.75" customHeight="1">
      <c r="A92" s="32">
        <v>10617575</v>
      </c>
      <c r="B92" s="124"/>
      <c r="C92" s="140"/>
      <c r="D92" s="140"/>
      <c r="E92" s="137"/>
    </row>
    <row r="93" spans="1:5" ht="15">
      <c r="A93" s="34" t="s">
        <v>30</v>
      </c>
      <c r="B93" s="157">
        <f>B90/A94</f>
        <v>0.18395583220468764</v>
      </c>
      <c r="C93" s="141"/>
      <c r="D93" s="121">
        <f>D90/A94</f>
        <v>0.22994479025585957</v>
      </c>
      <c r="E93" s="137"/>
    </row>
    <row r="94" spans="1:5" ht="15.75" thickBot="1">
      <c r="A94" s="32">
        <v>434887</v>
      </c>
      <c r="B94" s="122"/>
      <c r="C94" s="142"/>
      <c r="D94" s="122"/>
      <c r="E94" s="138"/>
    </row>
    <row r="95" spans="1:5" ht="16.5" thickBot="1">
      <c r="A95" s="54" t="s">
        <v>16</v>
      </c>
      <c r="B95" s="2"/>
      <c r="C95" s="2"/>
      <c r="D95" s="2"/>
      <c r="E95" s="41" t="s">
        <v>2</v>
      </c>
    </row>
    <row r="96" spans="1:5" ht="15">
      <c r="A96" s="23"/>
      <c r="B96" s="8">
        <f>C96*0.8</f>
        <v>88000</v>
      </c>
      <c r="C96" s="72">
        <v>110000</v>
      </c>
      <c r="D96" s="73">
        <f>C96*1.2</f>
        <v>132000</v>
      </c>
      <c r="E96" s="148" t="s">
        <v>52</v>
      </c>
    </row>
    <row r="97" spans="1:5" ht="15">
      <c r="A97" s="34" t="s">
        <v>27</v>
      </c>
      <c r="B97" s="158">
        <f>B96/A98</f>
        <v>0.008249845831006034</v>
      </c>
      <c r="C97" s="153"/>
      <c r="D97" s="139">
        <f>D96/A98</f>
        <v>0.01237476874650905</v>
      </c>
      <c r="E97" s="148"/>
    </row>
    <row r="98" spans="1:5" ht="15">
      <c r="A98" s="32">
        <v>10666866</v>
      </c>
      <c r="B98" s="124"/>
      <c r="C98" s="140"/>
      <c r="D98" s="140"/>
      <c r="E98" s="148"/>
    </row>
    <row r="99" spans="1:5" ht="15">
      <c r="A99" s="34" t="s">
        <v>30</v>
      </c>
      <c r="B99" s="157">
        <f>B96/A100</f>
        <v>0.0944042928206608</v>
      </c>
      <c r="C99" s="141"/>
      <c r="D99" s="121">
        <f>D96/A100</f>
        <v>0.1416064392309912</v>
      </c>
      <c r="E99" s="148"/>
    </row>
    <row r="100" spans="1:5" ht="15" customHeight="1" thickBot="1">
      <c r="A100" s="32">
        <v>932161</v>
      </c>
      <c r="B100" s="159"/>
      <c r="C100" s="142"/>
      <c r="D100" s="122"/>
      <c r="E100" s="149"/>
    </row>
    <row r="101" spans="1:5" ht="16.5" thickBot="1">
      <c r="A101" s="54" t="s">
        <v>11</v>
      </c>
      <c r="B101" s="2"/>
      <c r="C101" s="2"/>
      <c r="D101" s="27"/>
      <c r="E101" s="39" t="s">
        <v>2</v>
      </c>
    </row>
    <row r="102" spans="1:5" ht="15">
      <c r="A102" s="23"/>
      <c r="B102" s="65">
        <v>17000</v>
      </c>
      <c r="C102" s="65"/>
      <c r="D102" s="66">
        <v>100000</v>
      </c>
      <c r="E102" s="148" t="s">
        <v>61</v>
      </c>
    </row>
    <row r="103" spans="1:5" ht="15">
      <c r="A103" s="34" t="s">
        <v>27</v>
      </c>
      <c r="B103" s="123">
        <f>B102/A104</f>
        <v>0.0016375866596410988</v>
      </c>
      <c r="C103" s="153"/>
      <c r="D103" s="139">
        <f>D102/A104</f>
        <v>0.009632862703771169</v>
      </c>
      <c r="E103" s="148"/>
    </row>
    <row r="104" spans="1:5" ht="15">
      <c r="A104" s="32">
        <v>10381130</v>
      </c>
      <c r="B104" s="124"/>
      <c r="C104" s="140"/>
      <c r="D104" s="140"/>
      <c r="E104" s="148"/>
    </row>
    <row r="105" spans="1:5" ht="15">
      <c r="A105" s="34" t="s">
        <v>30</v>
      </c>
      <c r="B105" s="121">
        <f>B102/A106</f>
        <v>0.05738667818901146</v>
      </c>
      <c r="C105" s="141"/>
      <c r="D105" s="121">
        <f>D102/A106</f>
        <v>0.3375686952294792</v>
      </c>
      <c r="E105" s="148"/>
    </row>
    <row r="106" spans="1:5" ht="15.75" thickBot="1">
      <c r="A106" s="32">
        <v>296236</v>
      </c>
      <c r="B106" s="122"/>
      <c r="C106" s="142"/>
      <c r="D106" s="122"/>
      <c r="E106" s="149"/>
    </row>
    <row r="107" spans="1:5" ht="16.5" thickBot="1">
      <c r="A107" s="10" t="s">
        <v>12</v>
      </c>
      <c r="B107" s="2"/>
      <c r="C107" s="2"/>
      <c r="D107" s="27"/>
      <c r="E107" s="40" t="s">
        <v>2</v>
      </c>
    </row>
    <row r="108" spans="1:5" ht="15">
      <c r="A108" s="23"/>
      <c r="B108" s="74">
        <v>10000</v>
      </c>
      <c r="C108" s="75"/>
      <c r="D108" s="76">
        <v>50000</v>
      </c>
      <c r="E108" s="165" t="s">
        <v>138</v>
      </c>
    </row>
    <row r="109" spans="1:5" ht="15">
      <c r="A109" s="34" t="s">
        <v>27</v>
      </c>
      <c r="B109" s="123">
        <f>B108/A110</f>
        <v>0.0009955201592832255</v>
      </c>
      <c r="C109" s="153"/>
      <c r="D109" s="139">
        <f>D108/A110</f>
        <v>0.004977600796416127</v>
      </c>
      <c r="E109" s="165"/>
    </row>
    <row r="110" spans="1:5" ht="15">
      <c r="A110" s="31">
        <v>10045000</v>
      </c>
      <c r="B110" s="124"/>
      <c r="C110" s="140"/>
      <c r="D110" s="140"/>
      <c r="E110" s="165"/>
    </row>
    <row r="111" spans="1:5" ht="15">
      <c r="A111" s="34" t="s">
        <v>30</v>
      </c>
      <c r="B111" s="121">
        <f>B108/A112</f>
        <v>0.05956884073079054</v>
      </c>
      <c r="C111" s="141"/>
      <c r="D111" s="121">
        <f>D108/A112</f>
        <v>0.2978442036539527</v>
      </c>
      <c r="E111" s="165"/>
    </row>
    <row r="112" spans="1:5" ht="15.75" thickBot="1">
      <c r="A112" s="113">
        <v>167873</v>
      </c>
      <c r="B112" s="122"/>
      <c r="C112" s="142"/>
      <c r="D112" s="122"/>
      <c r="E112" s="166"/>
    </row>
    <row r="113" spans="1:5" ht="31.5" customHeight="1">
      <c r="A113" s="146" t="s">
        <v>0</v>
      </c>
      <c r="B113" s="132" t="s">
        <v>35</v>
      </c>
      <c r="C113" s="133"/>
      <c r="D113" s="134"/>
      <c r="E113" s="135" t="s">
        <v>2</v>
      </c>
    </row>
    <row r="114" spans="1:5" ht="15.75" thickBot="1">
      <c r="A114" s="147"/>
      <c r="B114" s="26" t="s">
        <v>36</v>
      </c>
      <c r="C114" s="26" t="s">
        <v>1</v>
      </c>
      <c r="D114" s="26" t="s">
        <v>37</v>
      </c>
      <c r="E114" s="136"/>
    </row>
    <row r="115" spans="1:5" ht="16.5" thickBot="1">
      <c r="A115" s="54" t="s">
        <v>17</v>
      </c>
      <c r="B115" s="2"/>
      <c r="C115" s="2"/>
      <c r="D115" s="2"/>
      <c r="E115" s="41" t="s">
        <v>2</v>
      </c>
    </row>
    <row r="116" spans="1:5" ht="15">
      <c r="A116" s="23"/>
      <c r="B116" s="8">
        <f>C116*0.8</f>
        <v>8000</v>
      </c>
      <c r="C116" s="72">
        <v>10000</v>
      </c>
      <c r="D116" s="73">
        <f>C116*1.2</f>
        <v>12000</v>
      </c>
      <c r="E116" s="148" t="s">
        <v>110</v>
      </c>
    </row>
    <row r="117" spans="1:5" ht="15">
      <c r="A117" s="34" t="s">
        <v>27</v>
      </c>
      <c r="B117" s="158">
        <f>B116/A118</f>
        <v>0.0008711819227137491</v>
      </c>
      <c r="C117" s="153"/>
      <c r="D117" s="139">
        <f>D116/A118</f>
        <v>0.0013067728840706237</v>
      </c>
      <c r="E117" s="148"/>
    </row>
    <row r="118" spans="1:5" ht="15">
      <c r="A118" s="31">
        <v>9182927</v>
      </c>
      <c r="B118" s="124"/>
      <c r="C118" s="140"/>
      <c r="D118" s="140"/>
      <c r="E118" s="148"/>
    </row>
    <row r="119" spans="1:5" ht="15">
      <c r="A119" s="34" t="s">
        <v>30</v>
      </c>
      <c r="B119" s="170">
        <f>B116/A120</f>
        <v>0.016260294799144707</v>
      </c>
      <c r="C119" s="163"/>
      <c r="D119" s="161">
        <f>D116/A120</f>
        <v>0.024390442198717062</v>
      </c>
      <c r="E119" s="148"/>
    </row>
    <row r="120" spans="1:5" ht="15.75" thickBot="1">
      <c r="A120" s="31">
        <v>491996</v>
      </c>
      <c r="B120" s="162"/>
      <c r="C120" s="164"/>
      <c r="D120" s="162"/>
      <c r="E120" s="149"/>
    </row>
    <row r="121" spans="1:5" ht="16.5" thickBot="1">
      <c r="A121" s="54" t="s">
        <v>13</v>
      </c>
      <c r="B121" s="2"/>
      <c r="C121" s="2"/>
      <c r="D121" s="27"/>
      <c r="E121" s="40" t="s">
        <v>2</v>
      </c>
    </row>
    <row r="122" spans="1:5" ht="15">
      <c r="A122" s="23"/>
      <c r="B122" s="62">
        <v>18439</v>
      </c>
      <c r="C122" s="67"/>
      <c r="D122" s="103">
        <v>54064</v>
      </c>
      <c r="E122" s="167" t="s">
        <v>126</v>
      </c>
    </row>
    <row r="123" spans="1:5" ht="15">
      <c r="A123" s="34" t="s">
        <v>27</v>
      </c>
      <c r="B123" s="123">
        <f>B122/A124</f>
        <v>0.002213052678070987</v>
      </c>
      <c r="C123" s="153"/>
      <c r="D123" s="139">
        <f>D122/A124</f>
        <v>0.00648877270932425</v>
      </c>
      <c r="E123" s="167"/>
    </row>
    <row r="124" spans="1:5" ht="15.75" customHeight="1">
      <c r="A124" s="31">
        <v>8331930</v>
      </c>
      <c r="B124" s="124"/>
      <c r="C124" s="140"/>
      <c r="D124" s="140"/>
      <c r="E124" s="167"/>
    </row>
    <row r="125" spans="1:5" ht="15">
      <c r="A125" s="34" t="s">
        <v>30</v>
      </c>
      <c r="B125" s="121">
        <f>B122/A126</f>
        <v>0.022322893223230143</v>
      </c>
      <c r="C125" s="141"/>
      <c r="D125" s="121">
        <f>D122/A126</f>
        <v>0.06545175439127471</v>
      </c>
      <c r="E125" s="167"/>
    </row>
    <row r="126" spans="1:5" ht="15" customHeight="1" thickBot="1">
      <c r="A126" s="31">
        <v>826013</v>
      </c>
      <c r="B126" s="122"/>
      <c r="C126" s="142"/>
      <c r="D126" s="122"/>
      <c r="E126" s="168"/>
    </row>
    <row r="127" spans="1:5" ht="16.5" thickBot="1">
      <c r="A127" s="11" t="s">
        <v>40</v>
      </c>
      <c r="B127" s="2"/>
      <c r="C127" s="2"/>
      <c r="D127" s="27"/>
      <c r="E127" s="40" t="s">
        <v>2</v>
      </c>
    </row>
    <row r="128" spans="1:5" ht="15">
      <c r="A128" s="23"/>
      <c r="B128" s="63">
        <f>0.1*A132</f>
        <v>2550</v>
      </c>
      <c r="C128" s="67"/>
      <c r="D128" s="77">
        <f>0.15*A132</f>
        <v>3825</v>
      </c>
      <c r="E128" s="165" t="s">
        <v>63</v>
      </c>
    </row>
    <row r="129" spans="1:5" ht="15">
      <c r="A129" s="34" t="s">
        <v>27</v>
      </c>
      <c r="B129" s="123">
        <f>B128/A130</f>
        <v>0.0003337592362960421</v>
      </c>
      <c r="C129" s="153"/>
      <c r="D129" s="139">
        <f>D128/A130</f>
        <v>0.0005006388544440631</v>
      </c>
      <c r="E129" s="165"/>
    </row>
    <row r="130" spans="1:5" ht="15">
      <c r="A130" s="31">
        <v>7640238</v>
      </c>
      <c r="B130" s="124"/>
      <c r="C130" s="140"/>
      <c r="D130" s="140"/>
      <c r="E130" s="165"/>
    </row>
    <row r="131" spans="1:5" ht="15">
      <c r="A131" s="34" t="s">
        <v>30</v>
      </c>
      <c r="B131" s="121">
        <f>B128/A132</f>
        <v>0.1</v>
      </c>
      <c r="C131" s="141"/>
      <c r="D131" s="121">
        <f>D128/A132</f>
        <v>0.15</v>
      </c>
      <c r="E131" s="165"/>
    </row>
    <row r="132" spans="1:5" ht="15" customHeight="1" thickBot="1">
      <c r="A132" s="31">
        <v>25500</v>
      </c>
      <c r="B132" s="122"/>
      <c r="C132" s="142"/>
      <c r="D132" s="122"/>
      <c r="E132" s="166"/>
    </row>
    <row r="133" spans="1:5" ht="16.5" thickBot="1">
      <c r="A133" s="54" t="s">
        <v>18</v>
      </c>
      <c r="B133" s="2"/>
      <c r="C133" s="2"/>
      <c r="D133" s="2"/>
      <c r="E133" s="41" t="s">
        <v>2</v>
      </c>
    </row>
    <row r="134" spans="1:5" ht="15">
      <c r="A134" s="23"/>
      <c r="B134" s="8">
        <v>1000</v>
      </c>
      <c r="C134" s="72"/>
      <c r="D134" s="73">
        <v>5000</v>
      </c>
      <c r="E134" s="148" t="s">
        <v>119</v>
      </c>
    </row>
    <row r="135" spans="1:5" ht="15">
      <c r="A135" s="34" t="s">
        <v>27</v>
      </c>
      <c r="B135" s="158">
        <f>B134/A136</f>
        <v>0.00018262201753134843</v>
      </c>
      <c r="C135" s="153"/>
      <c r="D135" s="139">
        <f>D134/A136</f>
        <v>0.0009131100876567422</v>
      </c>
      <c r="E135" s="148"/>
    </row>
    <row r="136" spans="1:5" ht="15">
      <c r="A136" s="31">
        <v>5475791</v>
      </c>
      <c r="B136" s="124"/>
      <c r="C136" s="140"/>
      <c r="D136" s="140"/>
      <c r="E136" s="148"/>
    </row>
    <row r="137" spans="1:5" ht="15">
      <c r="A137" s="34" t="s">
        <v>30</v>
      </c>
      <c r="B137" s="161">
        <f>B134/A138</f>
        <v>0.003375686952294792</v>
      </c>
      <c r="C137" s="163"/>
      <c r="D137" s="161">
        <f>D134/A138</f>
        <v>0.01687843476147396</v>
      </c>
      <c r="E137" s="148"/>
    </row>
    <row r="138" spans="1:5" ht="15" customHeight="1" thickBot="1">
      <c r="A138" s="31">
        <v>296236</v>
      </c>
      <c r="B138" s="162"/>
      <c r="C138" s="164"/>
      <c r="D138" s="162"/>
      <c r="E138" s="149"/>
    </row>
    <row r="139" spans="1:5" ht="16.5" thickBot="1">
      <c r="A139" s="11" t="s">
        <v>14</v>
      </c>
      <c r="B139" s="2"/>
      <c r="C139" s="2"/>
      <c r="D139" s="27"/>
      <c r="E139" s="40" t="s">
        <v>2</v>
      </c>
    </row>
    <row r="140" spans="1:5" ht="15">
      <c r="A140" s="23"/>
      <c r="B140" s="64">
        <v>15000</v>
      </c>
      <c r="C140" s="65"/>
      <c r="D140" s="66">
        <v>20000</v>
      </c>
      <c r="E140" s="137" t="s">
        <v>139</v>
      </c>
    </row>
    <row r="141" spans="1:5" ht="15">
      <c r="A141" s="34" t="s">
        <v>27</v>
      </c>
      <c r="B141" s="123">
        <f>B140/A142</f>
        <v>0.0027772644981538595</v>
      </c>
      <c r="C141" s="153"/>
      <c r="D141" s="139">
        <f>D140/A142</f>
        <v>0.003703019330871813</v>
      </c>
      <c r="E141" s="137"/>
    </row>
    <row r="142" spans="1:5" ht="15">
      <c r="A142" s="31">
        <v>5400998</v>
      </c>
      <c r="B142" s="124"/>
      <c r="C142" s="140"/>
      <c r="D142" s="140"/>
      <c r="E142" s="137"/>
    </row>
    <row r="143" spans="1:5" ht="15">
      <c r="A143" s="34" t="s">
        <v>30</v>
      </c>
      <c r="B143" s="121">
        <f>B140/A144</f>
        <v>0.4668534080298786</v>
      </c>
      <c r="C143" s="141"/>
      <c r="D143" s="121">
        <f>D140/A144</f>
        <v>0.6224712107065048</v>
      </c>
      <c r="E143" s="137"/>
    </row>
    <row r="144" spans="1:5" ht="15.75" thickBot="1">
      <c r="A144" s="31">
        <v>32130</v>
      </c>
      <c r="B144" s="122"/>
      <c r="C144" s="142"/>
      <c r="D144" s="122"/>
      <c r="E144" s="138"/>
    </row>
    <row r="145" spans="1:5" ht="16.5" thickBot="1">
      <c r="A145" s="54" t="s">
        <v>19</v>
      </c>
      <c r="B145" s="2"/>
      <c r="C145" s="2"/>
      <c r="D145" s="27"/>
      <c r="E145" s="39" t="s">
        <v>2</v>
      </c>
    </row>
    <row r="146" spans="1:5" ht="15">
      <c r="A146" s="23"/>
      <c r="B146" s="8">
        <f>C146*0.8</f>
        <v>8000</v>
      </c>
      <c r="C146" s="72">
        <v>10000</v>
      </c>
      <c r="D146" s="73">
        <f>C146*1.2</f>
        <v>12000</v>
      </c>
      <c r="E146" s="148" t="s">
        <v>64</v>
      </c>
    </row>
    <row r="147" spans="1:5" ht="31.5" customHeight="1">
      <c r="A147" s="34" t="s">
        <v>27</v>
      </c>
      <c r="B147" s="123">
        <f>B146/A148</f>
        <v>0.0015092961322022667</v>
      </c>
      <c r="C147" s="153"/>
      <c r="D147" s="139">
        <f>D146/A148</f>
        <v>0.0022639441983034</v>
      </c>
      <c r="E147" s="148"/>
    </row>
    <row r="148" spans="1:5" ht="15.75" customHeight="1">
      <c r="A148" s="31">
        <v>5300484</v>
      </c>
      <c r="B148" s="124"/>
      <c r="C148" s="140"/>
      <c r="D148" s="140"/>
      <c r="E148" s="148"/>
    </row>
    <row r="149" spans="1:5" ht="15">
      <c r="A149" s="34" t="s">
        <v>30</v>
      </c>
      <c r="B149" s="121">
        <f>B146/A150</f>
        <v>0.06571435612252442</v>
      </c>
      <c r="C149" s="141"/>
      <c r="D149" s="121">
        <f>D146/A150</f>
        <v>0.09857153418378663</v>
      </c>
      <c r="E149" s="148"/>
    </row>
    <row r="150" spans="1:5" ht="15" customHeight="1" thickBot="1">
      <c r="A150" s="113">
        <v>121739</v>
      </c>
      <c r="B150" s="122"/>
      <c r="C150" s="142"/>
      <c r="D150" s="122"/>
      <c r="E150" s="149"/>
    </row>
    <row r="151" spans="1:5" ht="30" customHeight="1">
      <c r="A151" s="146" t="s">
        <v>0</v>
      </c>
      <c r="B151" s="132" t="s">
        <v>35</v>
      </c>
      <c r="C151" s="133"/>
      <c r="D151" s="134"/>
      <c r="E151" s="135" t="s">
        <v>2</v>
      </c>
    </row>
    <row r="152" spans="1:5" ht="15" customHeight="1" thickBot="1">
      <c r="A152" s="147"/>
      <c r="B152" s="26" t="s">
        <v>36</v>
      </c>
      <c r="C152" s="26" t="s">
        <v>1</v>
      </c>
      <c r="D152" s="26" t="s">
        <v>37</v>
      </c>
      <c r="E152" s="136"/>
    </row>
    <row r="153" spans="1:5" ht="16.5" thickBot="1">
      <c r="A153" s="11" t="s">
        <v>34</v>
      </c>
      <c r="B153" s="2"/>
      <c r="C153" s="2"/>
      <c r="D153" s="27"/>
      <c r="E153" s="40" t="s">
        <v>2</v>
      </c>
    </row>
    <row r="154" spans="1:5" ht="15">
      <c r="A154" s="23"/>
      <c r="B154" s="8">
        <f>A156*B155</f>
        <v>30122.606075401487</v>
      </c>
      <c r="C154" s="72"/>
      <c r="D154" s="73">
        <f>A156*D155</f>
        <v>62340.06964765344</v>
      </c>
      <c r="E154" s="137" t="s">
        <v>68</v>
      </c>
    </row>
    <row r="155" spans="1:5" ht="15">
      <c r="A155" s="34" t="s">
        <v>27</v>
      </c>
      <c r="B155" s="123">
        <f>B47</f>
        <v>0.006815286658556639</v>
      </c>
      <c r="C155" s="153"/>
      <c r="D155" s="139">
        <f>D47</f>
        <v>0.014104538096725131</v>
      </c>
      <c r="E155" s="137"/>
    </row>
    <row r="156" spans="1:5" ht="15">
      <c r="A156" s="31">
        <v>4419859</v>
      </c>
      <c r="B156" s="124"/>
      <c r="C156" s="140"/>
      <c r="D156" s="140"/>
      <c r="E156" s="137"/>
    </row>
    <row r="157" spans="1:5" ht="15">
      <c r="A157" s="34" t="s">
        <v>30</v>
      </c>
      <c r="B157" s="121">
        <f>B154/A158</f>
        <v>0.06659873109750494</v>
      </c>
      <c r="C157" s="141"/>
      <c r="D157" s="121">
        <f>D154/A158</f>
        <v>0.13782902862625127</v>
      </c>
      <c r="E157" s="137"/>
    </row>
    <row r="158" spans="1:5" ht="15" customHeight="1" thickBot="1">
      <c r="A158" s="31">
        <v>452300</v>
      </c>
      <c r="B158" s="122"/>
      <c r="C158" s="142"/>
      <c r="D158" s="122"/>
      <c r="E158" s="138"/>
    </row>
    <row r="159" spans="1:5" ht="16.5" thickBot="1">
      <c r="A159" s="6" t="s">
        <v>20</v>
      </c>
      <c r="B159" s="2"/>
      <c r="C159" s="2"/>
      <c r="D159" s="27"/>
      <c r="E159" s="40" t="s">
        <v>2</v>
      </c>
    </row>
    <row r="160" spans="1:5" ht="15">
      <c r="A160" s="37"/>
      <c r="B160" s="72">
        <f>B161*A162</f>
        <v>3351.276256844201</v>
      </c>
      <c r="C160" s="72"/>
      <c r="D160" s="78">
        <f>D161*A162</f>
        <v>16756.381284221003</v>
      </c>
      <c r="E160" s="137" t="s">
        <v>67</v>
      </c>
    </row>
    <row r="161" spans="1:5" ht="15">
      <c r="A161" s="34" t="s">
        <v>27</v>
      </c>
      <c r="B161" s="123">
        <f>B109</f>
        <v>0.0009955201592832255</v>
      </c>
      <c r="C161" s="163"/>
      <c r="D161" s="139">
        <f>D109</f>
        <v>0.004977600796416127</v>
      </c>
      <c r="E161" s="137"/>
    </row>
    <row r="162" spans="1:5" ht="15">
      <c r="A162" s="31">
        <v>3366357</v>
      </c>
      <c r="B162" s="124"/>
      <c r="C162" s="169"/>
      <c r="D162" s="152"/>
      <c r="E162" s="137"/>
    </row>
    <row r="163" spans="1:5" ht="15">
      <c r="A163" s="34" t="s">
        <v>30</v>
      </c>
      <c r="B163" s="121">
        <f>B160/A164</f>
        <v>0.0844426703163303</v>
      </c>
      <c r="C163" s="141"/>
      <c r="D163" s="121">
        <f>D160/A164</f>
        <v>0.42221335158165146</v>
      </c>
      <c r="E163" s="137"/>
    </row>
    <row r="164" spans="1:5" ht="15.75" thickBot="1">
      <c r="A164" s="31">
        <v>39687</v>
      </c>
      <c r="B164" s="122"/>
      <c r="C164" s="142"/>
      <c r="D164" s="122"/>
      <c r="E164" s="138"/>
    </row>
    <row r="165" spans="1:5" ht="16.5" thickBot="1">
      <c r="A165" s="7" t="s">
        <v>21</v>
      </c>
      <c r="B165" s="2"/>
      <c r="C165" s="2"/>
      <c r="D165" s="27"/>
      <c r="E165" s="40" t="s">
        <v>2</v>
      </c>
    </row>
    <row r="166" spans="1:5" ht="15">
      <c r="A166" s="23"/>
      <c r="B166" s="72">
        <f>B167*A168</f>
        <v>2260.720756595321</v>
      </c>
      <c r="C166" s="72"/>
      <c r="D166" s="78">
        <f>D167*A168</f>
        <v>11303.603782976605</v>
      </c>
      <c r="E166" s="137" t="s">
        <v>67</v>
      </c>
    </row>
    <row r="167" spans="1:5" ht="15">
      <c r="A167" s="34" t="s">
        <v>27</v>
      </c>
      <c r="B167" s="123">
        <f>B109</f>
        <v>0.0009955201592832255</v>
      </c>
      <c r="C167" s="153"/>
      <c r="D167" s="139">
        <f>D109</f>
        <v>0.004977600796416127</v>
      </c>
      <c r="E167" s="137"/>
    </row>
    <row r="168" spans="1:5" ht="15">
      <c r="A168" s="31">
        <v>2270894</v>
      </c>
      <c r="B168" s="124"/>
      <c r="C168" s="140"/>
      <c r="D168" s="140"/>
      <c r="E168" s="137"/>
    </row>
    <row r="169" spans="1:5" ht="15">
      <c r="A169" s="34" t="s">
        <v>30</v>
      </c>
      <c r="B169" s="121">
        <f>B166/A170</f>
        <v>0.005221655006213915</v>
      </c>
      <c r="C169" s="141"/>
      <c r="D169" s="121">
        <f>D166/A170</f>
        <v>0.026108275031069578</v>
      </c>
      <c r="E169" s="137"/>
    </row>
    <row r="170" spans="1:5" ht="15" customHeight="1" thickBot="1">
      <c r="A170" s="35">
        <v>432951</v>
      </c>
      <c r="B170" s="122"/>
      <c r="C170" s="142"/>
      <c r="D170" s="122"/>
      <c r="E170" s="138"/>
    </row>
    <row r="171" spans="1:5" ht="15" customHeight="1" thickBot="1">
      <c r="A171" s="7" t="s">
        <v>22</v>
      </c>
      <c r="B171" s="4"/>
      <c r="C171" s="5"/>
      <c r="D171" s="28"/>
      <c r="E171" s="39" t="s">
        <v>2</v>
      </c>
    </row>
    <row r="172" spans="1:5" ht="15.75" customHeight="1">
      <c r="A172" s="23"/>
      <c r="B172" s="72">
        <f>B173*A174</f>
        <v>2016.790443006471</v>
      </c>
      <c r="C172" s="72"/>
      <c r="D172" s="78">
        <f>D173*A174</f>
        <v>10083.952215032354</v>
      </c>
      <c r="E172" s="137" t="s">
        <v>67</v>
      </c>
    </row>
    <row r="173" spans="1:5" ht="15">
      <c r="A173" s="34" t="s">
        <v>27</v>
      </c>
      <c r="B173" s="123">
        <f>B109</f>
        <v>0.0009955201592832255</v>
      </c>
      <c r="C173" s="153"/>
      <c r="D173" s="139">
        <f>D109</f>
        <v>0.004977600796416127</v>
      </c>
      <c r="E173" s="137"/>
    </row>
    <row r="174" spans="1:5" ht="15">
      <c r="A174" s="31">
        <v>2025866</v>
      </c>
      <c r="B174" s="124"/>
      <c r="C174" s="140"/>
      <c r="D174" s="140"/>
      <c r="E174" s="137"/>
    </row>
    <row r="175" spans="1:5" ht="15">
      <c r="A175" s="34" t="s">
        <v>30</v>
      </c>
      <c r="B175" s="121">
        <f>B172/A176</f>
        <v>0.037658303482522096</v>
      </c>
      <c r="C175" s="141"/>
      <c r="D175" s="121">
        <f>D172/A176</f>
        <v>0.18829151741261047</v>
      </c>
      <c r="E175" s="137"/>
    </row>
    <row r="176" spans="1:5" ht="15.75" thickBot="1">
      <c r="A176" s="31">
        <v>53555</v>
      </c>
      <c r="B176" s="122"/>
      <c r="C176" s="142"/>
      <c r="D176" s="122"/>
      <c r="E176" s="138"/>
    </row>
    <row r="177" spans="1:5" ht="16.5" thickBot="1">
      <c r="A177" s="56" t="s">
        <v>23</v>
      </c>
      <c r="B177" s="4"/>
      <c r="C177" s="5"/>
      <c r="D177" s="28"/>
      <c r="E177" s="39" t="s">
        <v>2</v>
      </c>
    </row>
    <row r="178" spans="1:5" ht="15">
      <c r="A178" s="3"/>
      <c r="B178" s="8">
        <v>5000</v>
      </c>
      <c r="C178" s="72"/>
      <c r="D178" s="73">
        <v>10000</v>
      </c>
      <c r="E178" s="148" t="s">
        <v>69</v>
      </c>
    </row>
    <row r="179" spans="1:5" ht="15">
      <c r="A179" s="12" t="s">
        <v>27</v>
      </c>
      <c r="B179" s="123">
        <f>B178/A180</f>
        <v>0.003728741512452132</v>
      </c>
      <c r="C179" s="153"/>
      <c r="D179" s="139">
        <f>D178/A180</f>
        <v>0.007457483024904264</v>
      </c>
      <c r="E179" s="148"/>
    </row>
    <row r="180" spans="1:5" ht="15">
      <c r="A180" s="33">
        <v>1340935</v>
      </c>
      <c r="B180" s="124"/>
      <c r="C180" s="140"/>
      <c r="D180" s="140"/>
      <c r="E180" s="148"/>
    </row>
    <row r="181" spans="1:5" ht="31.5" customHeight="1">
      <c r="A181" s="12" t="s">
        <v>30</v>
      </c>
      <c r="B181" s="121">
        <f>B178/A182</f>
        <v>0.021150592216582064</v>
      </c>
      <c r="C181" s="141"/>
      <c r="D181" s="121">
        <f>D178/A182</f>
        <v>0.04230118443316413</v>
      </c>
      <c r="E181" s="148"/>
    </row>
    <row r="182" spans="1:5" ht="15.75" customHeight="1" thickBot="1">
      <c r="A182" s="33">
        <v>236400</v>
      </c>
      <c r="B182" s="122"/>
      <c r="C182" s="142"/>
      <c r="D182" s="122"/>
      <c r="E182" s="148"/>
    </row>
    <row r="183" spans="1:5" ht="16.5" thickBot="1">
      <c r="A183" s="57" t="s">
        <v>26</v>
      </c>
      <c r="B183" s="2"/>
      <c r="C183" s="2"/>
      <c r="D183" s="27"/>
      <c r="E183" s="39" t="s">
        <v>2</v>
      </c>
    </row>
    <row r="184" spans="1:5" ht="15" customHeight="1">
      <c r="A184" s="3"/>
      <c r="B184" s="8">
        <v>10000</v>
      </c>
      <c r="C184" s="72"/>
      <c r="D184" s="73">
        <v>15000</v>
      </c>
      <c r="E184" s="148" t="s">
        <v>71</v>
      </c>
    </row>
    <row r="185" spans="1:5" ht="15">
      <c r="A185" s="12" t="s">
        <v>27</v>
      </c>
      <c r="B185" s="123">
        <f>B184/A186</f>
        <v>0.012585265171537165</v>
      </c>
      <c r="C185" s="153"/>
      <c r="D185" s="139">
        <f>D184/A186</f>
        <v>0.018877897757305747</v>
      </c>
      <c r="E185" s="148"/>
    </row>
    <row r="186" spans="1:5" ht="15">
      <c r="A186" s="33">
        <v>794580</v>
      </c>
      <c r="B186" s="124"/>
      <c r="C186" s="140"/>
      <c r="D186" s="140"/>
      <c r="E186" s="148"/>
    </row>
    <row r="187" spans="1:5" ht="15">
      <c r="A187" s="12" t="s">
        <v>30</v>
      </c>
      <c r="B187" s="121">
        <f>B184/A188</f>
        <v>0.0846740050804403</v>
      </c>
      <c r="C187" s="141"/>
      <c r="D187" s="121">
        <f>D184/A188</f>
        <v>0.12701100762066045</v>
      </c>
      <c r="E187" s="148"/>
    </row>
    <row r="188" spans="1:5" ht="15.75" thickBot="1">
      <c r="A188" s="115">
        <v>118100</v>
      </c>
      <c r="B188" s="122"/>
      <c r="C188" s="142"/>
      <c r="D188" s="122"/>
      <c r="E188" s="149"/>
    </row>
    <row r="189" spans="1:5" ht="28.5" customHeight="1">
      <c r="A189" s="146" t="s">
        <v>0</v>
      </c>
      <c r="B189" s="132" t="s">
        <v>35</v>
      </c>
      <c r="C189" s="133"/>
      <c r="D189" s="134"/>
      <c r="E189" s="135" t="s">
        <v>2</v>
      </c>
    </row>
    <row r="190" spans="1:5" ht="15.75" thickBot="1">
      <c r="A190" s="147"/>
      <c r="B190" s="26" t="s">
        <v>36</v>
      </c>
      <c r="C190" s="26" t="s">
        <v>1</v>
      </c>
      <c r="D190" s="26" t="s">
        <v>37</v>
      </c>
      <c r="E190" s="136"/>
    </row>
    <row r="191" spans="1:5" ht="16.5" thickBot="1">
      <c r="A191" s="6" t="s">
        <v>24</v>
      </c>
      <c r="B191" s="2"/>
      <c r="C191" s="2"/>
      <c r="D191" s="27"/>
      <c r="E191" s="41" t="s">
        <v>2</v>
      </c>
    </row>
    <row r="192" spans="1:5" ht="15">
      <c r="A192" s="3"/>
      <c r="B192" s="8">
        <f>B193*A194</f>
        <v>1837.9563140892117</v>
      </c>
      <c r="C192" s="72"/>
      <c r="D192" s="73">
        <f>D193*A194</f>
        <v>3863.4478754510556</v>
      </c>
      <c r="E192" s="137" t="s">
        <v>54</v>
      </c>
    </row>
    <row r="193" spans="1:5" ht="15">
      <c r="A193" s="12" t="s">
        <v>27</v>
      </c>
      <c r="B193" s="123">
        <f>B79</f>
        <v>0.0037990080882540304</v>
      </c>
      <c r="C193" s="153"/>
      <c r="D193" s="139">
        <f>D79</f>
        <v>0.007985646674447561</v>
      </c>
      <c r="E193" s="137"/>
    </row>
    <row r="194" spans="1:5" ht="15">
      <c r="A194" s="33">
        <v>483799</v>
      </c>
      <c r="B194" s="124"/>
      <c r="C194" s="140"/>
      <c r="D194" s="140"/>
      <c r="E194" s="137"/>
    </row>
    <row r="195" spans="1:5" ht="15">
      <c r="A195" s="12" t="s">
        <v>30</v>
      </c>
      <c r="B195" s="121">
        <f>B192/A196</f>
        <v>0.009272632542210711</v>
      </c>
      <c r="C195" s="141"/>
      <c r="D195" s="121">
        <f>D192/A196</f>
        <v>0.01949139499150437</v>
      </c>
      <c r="E195" s="137"/>
    </row>
    <row r="196" spans="1:5" ht="15.75" thickBot="1">
      <c r="A196" s="33">
        <v>198213</v>
      </c>
      <c r="B196" s="122"/>
      <c r="C196" s="142"/>
      <c r="D196" s="122"/>
      <c r="E196" s="137"/>
    </row>
    <row r="197" spans="1:5" ht="16.5" thickBot="1">
      <c r="A197" s="6" t="s">
        <v>25</v>
      </c>
      <c r="B197" s="2"/>
      <c r="C197" s="2"/>
      <c r="D197" s="27"/>
      <c r="E197" s="42" t="s">
        <v>2</v>
      </c>
    </row>
    <row r="198" spans="1:5" ht="15">
      <c r="A198" s="3"/>
      <c r="B198" s="8">
        <f>A200*B199</f>
        <v>5167.308515190415</v>
      </c>
      <c r="C198" s="72"/>
      <c r="D198" s="73">
        <f>D199*A200</f>
        <v>7750.962772785623</v>
      </c>
      <c r="E198" s="160" t="s">
        <v>99</v>
      </c>
    </row>
    <row r="199" spans="1:5" ht="15">
      <c r="A199" s="12" t="s">
        <v>27</v>
      </c>
      <c r="B199" s="123">
        <f>B185</f>
        <v>0.012585265171537165</v>
      </c>
      <c r="C199" s="153"/>
      <c r="D199" s="139">
        <f>D185</f>
        <v>0.018877897757305747</v>
      </c>
      <c r="E199" s="137"/>
    </row>
    <row r="200" spans="1:5" ht="15">
      <c r="A200" s="33">
        <v>410584</v>
      </c>
      <c r="B200" s="124"/>
      <c r="C200" s="140"/>
      <c r="D200" s="140"/>
      <c r="E200" s="137"/>
    </row>
    <row r="201" spans="1:5" ht="15" customHeight="1">
      <c r="A201" s="12" t="s">
        <v>30</v>
      </c>
      <c r="B201" s="121">
        <f>B198/A202</f>
        <v>0.3723649574973276</v>
      </c>
      <c r="C201" s="141"/>
      <c r="D201" s="121">
        <f>D198/A202</f>
        <v>0.5585474362459915</v>
      </c>
      <c r="E201" s="137"/>
    </row>
    <row r="202" spans="1:5" ht="15.75" thickBot="1">
      <c r="A202" s="115">
        <v>13877</v>
      </c>
      <c r="B202" s="122"/>
      <c r="C202" s="142"/>
      <c r="D202" s="122"/>
      <c r="E202" s="138"/>
    </row>
    <row r="204" spans="1:5" ht="73.5" customHeight="1">
      <c r="A204" s="144" t="s">
        <v>152</v>
      </c>
      <c r="B204" s="145"/>
      <c r="C204" s="145"/>
      <c r="D204" s="145"/>
      <c r="E204" s="145"/>
    </row>
    <row r="205" ht="15">
      <c r="A205" s="20"/>
    </row>
    <row r="206" ht="18" customHeight="1"/>
    <row r="207" ht="15.75" customHeight="1"/>
    <row r="209" ht="15" customHeight="1"/>
    <row r="215" ht="15" customHeight="1"/>
    <row r="221" ht="15" customHeight="1"/>
    <row r="226" ht="15" customHeight="1"/>
    <row r="227" ht="31.5" customHeight="1"/>
    <row r="228" ht="15.75" customHeight="1"/>
    <row r="230" ht="15" customHeight="1"/>
    <row r="235" ht="15" customHeight="1"/>
    <row r="242" ht="58.5" customHeight="1"/>
  </sheetData>
  <sheetProtection/>
  <mergeCells count="233">
    <mergeCell ref="E134:E138"/>
    <mergeCell ref="B67:B68"/>
    <mergeCell ref="A7:A9"/>
    <mergeCell ref="B7:D7"/>
    <mergeCell ref="E7:E9"/>
    <mergeCell ref="B8:B9"/>
    <mergeCell ref="C8:C9"/>
    <mergeCell ref="D8:D9"/>
    <mergeCell ref="D123:D124"/>
    <mergeCell ref="B125:B126"/>
    <mergeCell ref="C109:C110"/>
    <mergeCell ref="D109:D110"/>
    <mergeCell ref="C103:C104"/>
    <mergeCell ref="D79:D80"/>
    <mergeCell ref="D81:D82"/>
    <mergeCell ref="B87:B88"/>
    <mergeCell ref="B117:B118"/>
    <mergeCell ref="C123:C124"/>
    <mergeCell ref="C117:C118"/>
    <mergeCell ref="D117:D118"/>
    <mergeCell ref="A189:A190"/>
    <mergeCell ref="E189:E190"/>
    <mergeCell ref="B147:B148"/>
    <mergeCell ref="B149:B150"/>
    <mergeCell ref="B157:B158"/>
    <mergeCell ref="C157:C158"/>
    <mergeCell ref="D157:D158"/>
    <mergeCell ref="E154:E158"/>
    <mergeCell ref="D167:D168"/>
    <mergeCell ref="B161:B162"/>
    <mergeCell ref="C161:C162"/>
    <mergeCell ref="D161:D162"/>
    <mergeCell ref="E160:E164"/>
    <mergeCell ref="C163:C164"/>
    <mergeCell ref="D163:D164"/>
    <mergeCell ref="E166:E170"/>
    <mergeCell ref="B163:B164"/>
    <mergeCell ref="B167:B168"/>
    <mergeCell ref="C167:C168"/>
    <mergeCell ref="E146:E150"/>
    <mergeCell ref="D173:D174"/>
    <mergeCell ref="E172:E176"/>
    <mergeCell ref="B169:B170"/>
    <mergeCell ref="C169:C170"/>
    <mergeCell ref="D169:D170"/>
    <mergeCell ref="B155:B156"/>
    <mergeCell ref="E122:E126"/>
    <mergeCell ref="E64:E68"/>
    <mergeCell ref="E52:E56"/>
    <mergeCell ref="C71:C72"/>
    <mergeCell ref="D71:D72"/>
    <mergeCell ref="C141:C142"/>
    <mergeCell ref="E140:E144"/>
    <mergeCell ref="D125:D126"/>
    <mergeCell ref="C125:C126"/>
    <mergeCell ref="D73:D74"/>
    <mergeCell ref="B105:B106"/>
    <mergeCell ref="C105:C106"/>
    <mergeCell ref="D105:D106"/>
    <mergeCell ref="C99:C100"/>
    <mergeCell ref="E128:E132"/>
    <mergeCell ref="B129:B130"/>
    <mergeCell ref="C129:C130"/>
    <mergeCell ref="D129:D130"/>
    <mergeCell ref="E108:E112"/>
    <mergeCell ref="D131:D132"/>
    <mergeCell ref="C143:C144"/>
    <mergeCell ref="C119:C120"/>
    <mergeCell ref="D119:D120"/>
    <mergeCell ref="B123:B124"/>
    <mergeCell ref="B135:B136"/>
    <mergeCell ref="B131:B132"/>
    <mergeCell ref="C131:C132"/>
    <mergeCell ref="D143:D144"/>
    <mergeCell ref="B119:B120"/>
    <mergeCell ref="B97:B98"/>
    <mergeCell ref="C97:C98"/>
    <mergeCell ref="D97:D98"/>
    <mergeCell ref="D103:D104"/>
    <mergeCell ref="A29:A30"/>
    <mergeCell ref="C81:C82"/>
    <mergeCell ref="B73:B74"/>
    <mergeCell ref="C73:C74"/>
    <mergeCell ref="B71:B72"/>
    <mergeCell ref="D53:D54"/>
    <mergeCell ref="C61:C62"/>
    <mergeCell ref="D61:D62"/>
    <mergeCell ref="D41:D42"/>
    <mergeCell ref="D49:D50"/>
    <mergeCell ref="C67:C68"/>
    <mergeCell ref="C55:C56"/>
    <mergeCell ref="D55:D56"/>
    <mergeCell ref="C59:C60"/>
    <mergeCell ref="D59:D60"/>
    <mergeCell ref="D67:D68"/>
    <mergeCell ref="A113:A114"/>
    <mergeCell ref="B103:B104"/>
    <mergeCell ref="B111:B112"/>
    <mergeCell ref="D111:D112"/>
    <mergeCell ref="B61:B62"/>
    <mergeCell ref="E84:E88"/>
    <mergeCell ref="B85:B86"/>
    <mergeCell ref="C87:C88"/>
    <mergeCell ref="D87:D88"/>
    <mergeCell ref="E58:E62"/>
    <mergeCell ref="B59:B60"/>
    <mergeCell ref="E70:E74"/>
    <mergeCell ref="C85:C86"/>
    <mergeCell ref="D85:D86"/>
    <mergeCell ref="E102:E106"/>
    <mergeCell ref="E96:E100"/>
    <mergeCell ref="E90:E94"/>
    <mergeCell ref="B65:B66"/>
    <mergeCell ref="C65:C66"/>
    <mergeCell ref="D65:D66"/>
    <mergeCell ref="D135:D136"/>
    <mergeCell ref="B137:B138"/>
    <mergeCell ref="C137:C138"/>
    <mergeCell ref="D149:D150"/>
    <mergeCell ref="C135:C136"/>
    <mergeCell ref="C149:C150"/>
    <mergeCell ref="C147:C148"/>
    <mergeCell ref="B141:B142"/>
    <mergeCell ref="D141:D142"/>
    <mergeCell ref="B143:B144"/>
    <mergeCell ref="C155:C156"/>
    <mergeCell ref="D155:D156"/>
    <mergeCell ref="D147:D148"/>
    <mergeCell ref="D137:D138"/>
    <mergeCell ref="B189:D189"/>
    <mergeCell ref="B179:B180"/>
    <mergeCell ref="C179:C180"/>
    <mergeCell ref="D179:D180"/>
    <mergeCell ref="B181:B182"/>
    <mergeCell ref="C181:C182"/>
    <mergeCell ref="B113:D113"/>
    <mergeCell ref="B199:B200"/>
    <mergeCell ref="C199:C200"/>
    <mergeCell ref="D199:D200"/>
    <mergeCell ref="D181:D182"/>
    <mergeCell ref="B175:B176"/>
    <mergeCell ref="C175:C176"/>
    <mergeCell ref="D175:D176"/>
    <mergeCell ref="D185:D186"/>
    <mergeCell ref="B187:B188"/>
    <mergeCell ref="B195:B196"/>
    <mergeCell ref="C195:C196"/>
    <mergeCell ref="B173:B174"/>
    <mergeCell ref="C173:C174"/>
    <mergeCell ref="E198:E202"/>
    <mergeCell ref="E192:E196"/>
    <mergeCell ref="E178:E182"/>
    <mergeCell ref="C187:C188"/>
    <mergeCell ref="D187:D188"/>
    <mergeCell ref="E113:E114"/>
    <mergeCell ref="C111:C112"/>
    <mergeCell ref="B151:D151"/>
    <mergeCell ref="E151:E152"/>
    <mergeCell ref="B201:B202"/>
    <mergeCell ref="C201:C202"/>
    <mergeCell ref="D201:D202"/>
    <mergeCell ref="B193:B194"/>
    <mergeCell ref="C193:C194"/>
    <mergeCell ref="D193:D194"/>
    <mergeCell ref="C91:C92"/>
    <mergeCell ref="D91:D92"/>
    <mergeCell ref="C93:C94"/>
    <mergeCell ref="D195:D196"/>
    <mergeCell ref="E184:E188"/>
    <mergeCell ref="B185:B186"/>
    <mergeCell ref="C185:C186"/>
    <mergeCell ref="E116:E120"/>
    <mergeCell ref="B99:B100"/>
    <mergeCell ref="B109:B110"/>
    <mergeCell ref="D99:D100"/>
    <mergeCell ref="D93:D94"/>
    <mergeCell ref="B49:B50"/>
    <mergeCell ref="C49:C50"/>
    <mergeCell ref="E46:E50"/>
    <mergeCell ref="B33:B34"/>
    <mergeCell ref="B35:B36"/>
    <mergeCell ref="C35:C36"/>
    <mergeCell ref="B93:B94"/>
    <mergeCell ref="B91:B92"/>
    <mergeCell ref="D33:D34"/>
    <mergeCell ref="D43:D44"/>
    <mergeCell ref="E40:E44"/>
    <mergeCell ref="C33:C34"/>
    <mergeCell ref="B41:B42"/>
    <mergeCell ref="B81:B82"/>
    <mergeCell ref="E75:E76"/>
    <mergeCell ref="C79:C80"/>
    <mergeCell ref="E78:E82"/>
    <mergeCell ref="B79:B80"/>
    <mergeCell ref="D26:D27"/>
    <mergeCell ref="A28:E28"/>
    <mergeCell ref="D47:D48"/>
    <mergeCell ref="B47:B48"/>
    <mergeCell ref="C47:C48"/>
    <mergeCell ref="E29:E30"/>
    <mergeCell ref="E32:E36"/>
    <mergeCell ref="B43:B44"/>
    <mergeCell ref="C43:C44"/>
    <mergeCell ref="D35:D36"/>
    <mergeCell ref="D24:D25"/>
    <mergeCell ref="B20:B21"/>
    <mergeCell ref="D20:D21"/>
    <mergeCell ref="B18:B19"/>
    <mergeCell ref="D18:D19"/>
    <mergeCell ref="A204:E204"/>
    <mergeCell ref="A151:A152"/>
    <mergeCell ref="E17:E21"/>
    <mergeCell ref="E23:E27"/>
    <mergeCell ref="B26:B27"/>
    <mergeCell ref="A1:E1"/>
    <mergeCell ref="A37:A38"/>
    <mergeCell ref="B37:D37"/>
    <mergeCell ref="E37:E38"/>
    <mergeCell ref="A75:A76"/>
    <mergeCell ref="B75:D75"/>
    <mergeCell ref="E11:E15"/>
    <mergeCell ref="D12:D13"/>
    <mergeCell ref="C14:C15"/>
    <mergeCell ref="D14:D15"/>
    <mergeCell ref="B14:B15"/>
    <mergeCell ref="B53:B54"/>
    <mergeCell ref="C53:C54"/>
    <mergeCell ref="B55:B56"/>
    <mergeCell ref="B12:B13"/>
    <mergeCell ref="C12:C13"/>
    <mergeCell ref="B24:B25"/>
    <mergeCell ref="C41:C42"/>
    <mergeCell ref="B29:D29"/>
  </mergeCells>
  <hyperlinks>
    <hyperlink ref="E57" location="Expl_Spain" display="Explanation"/>
    <hyperlink ref="E83" location="Expl_Greece" display="Explanation"/>
    <hyperlink ref="E31" location="Expl_Germany" display="Explanation"/>
    <hyperlink ref="E45" location="Expl_United_Kingdom" display="Explanation"/>
    <hyperlink ref="E39" location="Expl_France" display="Explanation"/>
    <hyperlink ref="E63" location="Expl_Poland" display="Explanation"/>
    <hyperlink ref="E89" location="Expl_Portugal" display="Explanation"/>
    <hyperlink ref="E95" location="Expl_Belgium" display="Explanation"/>
    <hyperlink ref="E115" location="Expl_Sweden" display="Explanation"/>
    <hyperlink ref="E133" location="Expl_Denmark" display="Explanation"/>
    <hyperlink ref="E145" location="Expl_Finland" display="Explanation"/>
    <hyperlink ref="E153" location="Expl_Irland" display="Explanation"/>
    <hyperlink ref="E159" location="Expl_Lithuania" display="Explanation"/>
    <hyperlink ref="E165" location="Expl_Latvia" display="Explanation"/>
    <hyperlink ref="E171" location="Expl_Slovenia" display="Explanation"/>
    <hyperlink ref="E177" location="Expl_Estonia" display="Explanation"/>
    <hyperlink ref="E183" location="Expl_Cyprus" display="Explanation"/>
    <hyperlink ref="E191" location="Expl_Luxembourg" display="Explanation"/>
    <hyperlink ref="E197" location="Expl_Malta" display="Explanation"/>
    <hyperlink ref="E51" location="Expl_Italy" display="Explanation"/>
    <hyperlink ref="E77" location="Expl_Netherlands" display="Explanation"/>
    <hyperlink ref="E101" location="Expl_Czech_Republic" display="Explanation"/>
    <hyperlink ref="E107" location="Expl_Hungary" display="Explanation"/>
    <hyperlink ref="E121" location="Expl_Austria" display="Explanation"/>
    <hyperlink ref="E139" location="Expl_Slovakia" display="Explanation"/>
    <hyperlink ref="E127" location="Estimate_Bulgaria" display="Explanation"/>
    <hyperlink ref="E69" location="Expl_Romania" display="Explanation"/>
    <hyperlink ref="E10" location="Expl_EU27__HWWI" display="Explanation"/>
    <hyperlink ref="A12" location="population" display="as % of population of"/>
    <hyperlink ref="A14" location="foreign_population" display="as % of foreign population of"/>
    <hyperlink ref="A4" location="Annex_ref" display="References "/>
    <hyperlink ref="A3" location="Annex_Explanations" display="Explanations of country estimates "/>
    <hyperlink ref="A2" location="quality_of_estimates" display="Quality of estimates"/>
  </hyperlinks>
  <printOptions/>
  <pageMargins left="0.7" right="0.7" top="0.787401575" bottom="0.787401575" header="0.3" footer="0.3"/>
  <pageSetup horizontalDpi="600" verticalDpi="600" orientation="portrait" paperSize="9" r:id="rId1"/>
  <headerFooter>
    <oddHeader>&amp;CEstimate of irregular foreign residents in the EU27 in 2008
Annex 3 to Kovacheva and Vogel 2009</oddHeader>
    <oddFooter>&amp;L&amp;P/&amp;N&amp;CVersion: 30.09.2009</oddFooter>
  </headerFooter>
  <rowBreaks count="7" manualBreakCount="7">
    <brk id="36" max="255" man="1"/>
    <brk id="74" max="255" man="1"/>
    <brk id="112" max="255" man="1"/>
    <brk id="150" max="255" man="1"/>
    <brk id="188" max="255" man="1"/>
    <brk id="226" max="255" man="1"/>
    <brk id="272" max="255" man="1"/>
  </rowBreaks>
</worksheet>
</file>

<file path=xl/worksheets/sheet2.xml><?xml version="1.0" encoding="utf-8"?>
<worksheet xmlns="http://schemas.openxmlformats.org/spreadsheetml/2006/main" xmlns:r="http://schemas.openxmlformats.org/officeDocument/2006/relationships">
  <dimension ref="A1:B39"/>
  <sheetViews>
    <sheetView view="pageLayout" workbookViewId="0" topLeftCell="A23">
      <selection activeCell="A23" sqref="A23"/>
    </sheetView>
  </sheetViews>
  <sheetFormatPr defaultColWidth="11.421875" defaultRowHeight="15"/>
  <cols>
    <col min="1" max="1" width="18.00390625" style="0" customWidth="1"/>
    <col min="2" max="2" width="70.8515625" style="14" customWidth="1"/>
  </cols>
  <sheetData>
    <row r="1" spans="1:2" ht="15.75" thickBot="1">
      <c r="A1" s="110"/>
      <c r="B1" s="17" t="s">
        <v>101</v>
      </c>
    </row>
    <row r="2" spans="1:2" ht="75.75" thickBot="1">
      <c r="A2" s="111" t="s">
        <v>121</v>
      </c>
      <c r="B2" s="112" t="s">
        <v>122</v>
      </c>
    </row>
    <row r="3" spans="1:2" ht="75.75" thickBot="1">
      <c r="A3" s="111" t="s">
        <v>117</v>
      </c>
      <c r="B3" s="112" t="s">
        <v>118</v>
      </c>
    </row>
    <row r="4" spans="1:2" ht="30.75" thickBot="1">
      <c r="A4" s="108" t="s">
        <v>44</v>
      </c>
      <c r="B4" s="109" t="s">
        <v>72</v>
      </c>
    </row>
    <row r="5" spans="1:2" ht="60.75" thickBot="1">
      <c r="A5" s="83" t="s">
        <v>41</v>
      </c>
      <c r="B5" s="82" t="s">
        <v>73</v>
      </c>
    </row>
    <row r="6" ht="15.75" thickBot="1">
      <c r="A6" s="5"/>
    </row>
    <row r="7" spans="1:2" ht="15.75" thickBot="1">
      <c r="A7" s="16" t="s">
        <v>0</v>
      </c>
      <c r="B7" s="17" t="s">
        <v>28</v>
      </c>
    </row>
    <row r="8" spans="1:2" ht="180">
      <c r="A8" s="48" t="s">
        <v>42</v>
      </c>
      <c r="B8" s="44" t="s">
        <v>38</v>
      </c>
    </row>
    <row r="9" spans="1:2" ht="15">
      <c r="A9" s="48" t="s">
        <v>43</v>
      </c>
      <c r="B9" s="81" t="s">
        <v>45</v>
      </c>
    </row>
    <row r="10" spans="1:2" ht="30">
      <c r="A10" s="80" t="s">
        <v>47</v>
      </c>
      <c r="B10" s="81" t="s">
        <v>46</v>
      </c>
    </row>
    <row r="11" spans="1:2" ht="105">
      <c r="A11" s="18" t="s">
        <v>7</v>
      </c>
      <c r="B11" s="45" t="s">
        <v>125</v>
      </c>
    </row>
    <row r="12" spans="1:2" ht="120">
      <c r="A12" s="18" t="s">
        <v>9</v>
      </c>
      <c r="B12" s="45" t="s">
        <v>112</v>
      </c>
    </row>
    <row r="13" spans="1:2" ht="60">
      <c r="A13" s="18" t="s">
        <v>8</v>
      </c>
      <c r="B13" s="45" t="s">
        <v>128</v>
      </c>
    </row>
    <row r="14" spans="1:2" ht="165">
      <c r="A14" s="18" t="s">
        <v>3</v>
      </c>
      <c r="B14" s="45" t="s">
        <v>83</v>
      </c>
    </row>
    <row r="15" spans="1:2" ht="90">
      <c r="A15" s="18" t="s">
        <v>5</v>
      </c>
      <c r="B15" s="45" t="s">
        <v>143</v>
      </c>
    </row>
    <row r="16" spans="1:2" ht="120">
      <c r="A16" s="18" t="s">
        <v>10</v>
      </c>
      <c r="B16" s="50" t="s">
        <v>84</v>
      </c>
    </row>
    <row r="17" spans="1:2" ht="90">
      <c r="A17" s="18" t="s">
        <v>39</v>
      </c>
      <c r="B17" s="45" t="s">
        <v>74</v>
      </c>
    </row>
    <row r="18" spans="1:2" ht="120">
      <c r="A18" s="18" t="s">
        <v>4</v>
      </c>
      <c r="B18" s="45" t="s">
        <v>129</v>
      </c>
    </row>
    <row r="19" spans="1:2" ht="60">
      <c r="A19" s="18" t="s">
        <v>6</v>
      </c>
      <c r="B19" s="45" t="s">
        <v>75</v>
      </c>
    </row>
    <row r="20" spans="1:2" ht="45">
      <c r="A20" s="18" t="s">
        <v>15</v>
      </c>
      <c r="B20" s="45" t="s">
        <v>59</v>
      </c>
    </row>
    <row r="21" spans="1:2" ht="120">
      <c r="A21" s="18" t="s">
        <v>16</v>
      </c>
      <c r="B21" s="51" t="s">
        <v>87</v>
      </c>
    </row>
    <row r="22" spans="1:2" ht="105">
      <c r="A22" s="18" t="s">
        <v>11</v>
      </c>
      <c r="B22" s="50" t="s">
        <v>53</v>
      </c>
    </row>
    <row r="23" spans="1:2" ht="75">
      <c r="A23" s="18" t="s">
        <v>12</v>
      </c>
      <c r="B23" s="45" t="s">
        <v>142</v>
      </c>
    </row>
    <row r="24" spans="1:2" ht="60">
      <c r="A24" s="18" t="s">
        <v>17</v>
      </c>
      <c r="B24" s="50" t="s">
        <v>62</v>
      </c>
    </row>
    <row r="25" spans="1:2" ht="105">
      <c r="A25" s="18" t="s">
        <v>13</v>
      </c>
      <c r="B25" s="50" t="s">
        <v>124</v>
      </c>
    </row>
    <row r="26" spans="1:2" ht="75">
      <c r="A26" s="84" t="s">
        <v>40</v>
      </c>
      <c r="B26" s="53" t="s">
        <v>76</v>
      </c>
    </row>
    <row r="27" spans="1:2" ht="75">
      <c r="A27" s="18" t="s">
        <v>18</v>
      </c>
      <c r="B27" s="52" t="s">
        <v>77</v>
      </c>
    </row>
    <row r="28" spans="1:2" ht="45">
      <c r="A28" s="18" t="s">
        <v>14</v>
      </c>
      <c r="B28" s="45" t="s">
        <v>66</v>
      </c>
    </row>
    <row r="29" spans="1:2" ht="75">
      <c r="A29" s="18" t="s">
        <v>19</v>
      </c>
      <c r="B29" s="50" t="s">
        <v>65</v>
      </c>
    </row>
    <row r="30" spans="1:2" ht="120">
      <c r="A30" s="18" t="s">
        <v>34</v>
      </c>
      <c r="B30" s="45" t="s">
        <v>81</v>
      </c>
    </row>
    <row r="31" spans="1:2" ht="135">
      <c r="A31" s="18" t="s">
        <v>20</v>
      </c>
      <c r="B31" s="45" t="s">
        <v>79</v>
      </c>
    </row>
    <row r="32" spans="1:2" ht="150">
      <c r="A32" s="18" t="s">
        <v>21</v>
      </c>
      <c r="B32" s="45" t="s">
        <v>89</v>
      </c>
    </row>
    <row r="33" spans="1:2" ht="135">
      <c r="A33" s="18" t="s">
        <v>22</v>
      </c>
      <c r="B33" s="45" t="s">
        <v>80</v>
      </c>
    </row>
    <row r="34" spans="1:2" ht="60">
      <c r="A34" s="18" t="s">
        <v>23</v>
      </c>
      <c r="B34" s="50" t="s">
        <v>78</v>
      </c>
    </row>
    <row r="35" spans="1:2" ht="105">
      <c r="A35" s="18" t="s">
        <v>26</v>
      </c>
      <c r="B35" s="50" t="s">
        <v>70</v>
      </c>
    </row>
    <row r="36" spans="1:2" ht="120">
      <c r="A36" s="18" t="s">
        <v>24</v>
      </c>
      <c r="B36" s="45" t="s">
        <v>55</v>
      </c>
    </row>
    <row r="37" spans="1:2" ht="105.75" thickBot="1">
      <c r="A37" s="19" t="s">
        <v>25</v>
      </c>
      <c r="B37" s="46" t="s">
        <v>100</v>
      </c>
    </row>
    <row r="39" ht="15">
      <c r="A39" s="20" t="s">
        <v>82</v>
      </c>
    </row>
  </sheetData>
  <sheetProtection/>
  <hyperlinks>
    <hyperlink ref="A14" location="Back_Italy" display="Italy"/>
    <hyperlink ref="A18" location="Back_Netherlands" display="Netherlands"/>
    <hyperlink ref="A15" location="Estimate_Spain" display="Spain"/>
    <hyperlink ref="A19" location="Estimate_Greece" display="Greece"/>
    <hyperlink ref="A11" location="Estimate_Germany" display="Germany"/>
    <hyperlink ref="A13" location="Estimate_United_Kingdom" display="United Kingdom"/>
    <hyperlink ref="A12" location="Estimate_France" display="France"/>
    <hyperlink ref="A16" location="Estimate_Poland" display="Poland"/>
    <hyperlink ref="A22" location="Back_Czech_Republic" display="Czech Republic"/>
    <hyperlink ref="A23" location="Back_Hungary" display="Hungary"/>
    <hyperlink ref="A25" location="Back_Austria" display="Austria"/>
    <hyperlink ref="A28" location="Back_Slovakia" display="Slovakia"/>
    <hyperlink ref="A20" location="Estimate_Portugal" display="Portugal"/>
    <hyperlink ref="A21" location="Estimate_Belgium" display="Belgium"/>
    <hyperlink ref="A24" location="Estimate_Sweden" display="Sweden"/>
    <hyperlink ref="A27" location="Estimate_Denmark" display="Denmark"/>
    <hyperlink ref="A29" location="Estimate_Finland" display="Finland"/>
    <hyperlink ref="A30" location="Estimate_Irland" display="Irland"/>
    <hyperlink ref="A31" location="Estimate_Lithuania" display="Lithuania"/>
    <hyperlink ref="A32" location="Estimate_Latvia" display="Latvia"/>
    <hyperlink ref="A33" location="Estimate_Slovenia" display="Slovenia"/>
    <hyperlink ref="A34" location="Estimate_Estonia" display="Estonia"/>
    <hyperlink ref="A35" location="Estimate_Cyprus" display="Cyprus"/>
    <hyperlink ref="A36" location="Estimate_Luxembourg" display="Luxembourg"/>
    <hyperlink ref="A37" location="Estimate_Malta" display="Malta"/>
    <hyperlink ref="A39" location="Back_AggregateEstimate" display="back to aggregate estimate"/>
    <hyperlink ref="A8" location="Back_EU_27__HWWI" display="EU27/ HWWI "/>
    <hyperlink ref="A9" location="Back_EU_27__1__rule_of_thumb" display="EU27/ 1% rule "/>
    <hyperlink ref="A10" location="Back_EU_27__10__rule_of_thumb" display="EU27/ 10% rule "/>
    <hyperlink ref="A17" location="Back_Romania" display="Romania"/>
    <hyperlink ref="A26" location="Back_Bulgaria" display="Bulgaria"/>
    <hyperlink ref="A5" location="back_foreign_population" display="foreign population"/>
    <hyperlink ref="A4" location="back_population" display="population"/>
    <hyperlink ref="A3" location="Back_Quality_of_estimates" display="quality of estimates"/>
    <hyperlink ref="A2" location="Back_AggregateEstimate" display="inclusion and adjustment rules"/>
  </hyperlinks>
  <printOptions/>
  <pageMargins left="0.7" right="0.7" top="0.75" bottom="0.75" header="0.3" footer="0.3"/>
  <pageSetup horizontalDpi="600" verticalDpi="600" orientation="portrait" paperSize="9" scale="96" r:id="rId1"/>
  <headerFooter>
    <oddHeader>&amp;CEU27 estimate in 2008: Explanations of country estimates</oddHeader>
    <oddFooter>&amp;L&amp;P/&amp;N&amp;CVersion: 30.09.2009</oddFooter>
  </headerFooter>
</worksheet>
</file>

<file path=xl/worksheets/sheet3.xml><?xml version="1.0" encoding="utf-8"?>
<worksheet xmlns="http://schemas.openxmlformats.org/spreadsheetml/2006/main" xmlns:r="http://schemas.openxmlformats.org/officeDocument/2006/relationships">
  <dimension ref="A1:A39"/>
  <sheetViews>
    <sheetView view="pageLayout" workbookViewId="0" topLeftCell="A15">
      <selection activeCell="A20" sqref="A20"/>
    </sheetView>
  </sheetViews>
  <sheetFormatPr defaultColWidth="11.421875" defaultRowHeight="15"/>
  <cols>
    <col min="1" max="1" width="125.8515625" style="0" customWidth="1"/>
  </cols>
  <sheetData>
    <row r="1" ht="15.75" thickBot="1">
      <c r="A1" s="95" t="s">
        <v>29</v>
      </c>
    </row>
    <row r="2" ht="30">
      <c r="A2" s="94" t="s">
        <v>31</v>
      </c>
    </row>
    <row r="3" ht="30">
      <c r="A3" s="91" t="s">
        <v>90</v>
      </c>
    </row>
    <row r="4" ht="30">
      <c r="A4" s="91" t="s">
        <v>91</v>
      </c>
    </row>
    <row r="5" ht="30">
      <c r="A5" s="91" t="s">
        <v>92</v>
      </c>
    </row>
    <row r="6" ht="30">
      <c r="A6" s="91" t="s">
        <v>93</v>
      </c>
    </row>
    <row r="7" ht="30">
      <c r="A7" s="91" t="s">
        <v>94</v>
      </c>
    </row>
    <row r="8" ht="30">
      <c r="A8" s="91" t="s">
        <v>86</v>
      </c>
    </row>
    <row r="9" ht="30">
      <c r="A9" s="91" t="s">
        <v>95</v>
      </c>
    </row>
    <row r="10" ht="30">
      <c r="A10" s="91" t="s">
        <v>96</v>
      </c>
    </row>
    <row r="11" ht="30">
      <c r="A11" s="91" t="s">
        <v>97</v>
      </c>
    </row>
    <row r="12" ht="30">
      <c r="A12" s="91" t="s">
        <v>132</v>
      </c>
    </row>
    <row r="13" ht="30">
      <c r="A13" s="91" t="s">
        <v>131</v>
      </c>
    </row>
    <row r="14" ht="45">
      <c r="A14" s="91" t="s">
        <v>102</v>
      </c>
    </row>
    <row r="15" ht="30">
      <c r="A15" s="92" t="s">
        <v>32</v>
      </c>
    </row>
    <row r="16" ht="30">
      <c r="A16" s="93" t="s">
        <v>48</v>
      </c>
    </row>
    <row r="17" ht="30">
      <c r="A17" s="92" t="s">
        <v>33</v>
      </c>
    </row>
    <row r="18" ht="45">
      <c r="A18" s="107" t="s">
        <v>133</v>
      </c>
    </row>
    <row r="19" ht="15">
      <c r="A19" s="105" t="s">
        <v>134</v>
      </c>
    </row>
    <row r="20" ht="45">
      <c r="A20" s="180" t="s">
        <v>153</v>
      </c>
    </row>
    <row r="21" ht="45">
      <c r="A21" s="92" t="s">
        <v>103</v>
      </c>
    </row>
    <row r="22" ht="30">
      <c r="A22" s="91" t="s">
        <v>104</v>
      </c>
    </row>
    <row r="23" ht="30">
      <c r="A23" s="91" t="s">
        <v>105</v>
      </c>
    </row>
    <row r="24" ht="30">
      <c r="A24" s="92" t="s">
        <v>106</v>
      </c>
    </row>
    <row r="25" ht="30">
      <c r="A25" s="92" t="s">
        <v>107</v>
      </c>
    </row>
    <row r="26" ht="45">
      <c r="A26" s="91" t="s">
        <v>88</v>
      </c>
    </row>
    <row r="27" ht="15">
      <c r="A27" s="91" t="s">
        <v>98</v>
      </c>
    </row>
    <row r="28" ht="30">
      <c r="A28" s="91" t="s">
        <v>108</v>
      </c>
    </row>
    <row r="29" ht="30">
      <c r="A29" s="91" t="s">
        <v>109</v>
      </c>
    </row>
    <row r="30" ht="30">
      <c r="A30" s="91" t="s">
        <v>85</v>
      </c>
    </row>
    <row r="31" ht="30">
      <c r="A31" s="92" t="s">
        <v>137</v>
      </c>
    </row>
    <row r="32" ht="45">
      <c r="A32" s="179" t="s">
        <v>135</v>
      </c>
    </row>
    <row r="33" ht="45">
      <c r="A33" s="179" t="s">
        <v>136</v>
      </c>
    </row>
    <row r="34" ht="30.75" thickBot="1">
      <c r="A34" s="104" t="s">
        <v>123</v>
      </c>
    </row>
    <row r="36" ht="15">
      <c r="A36" s="21" t="s">
        <v>82</v>
      </c>
    </row>
    <row r="39" ht="15">
      <c r="A39" s="15"/>
    </row>
  </sheetData>
  <sheetProtection/>
  <hyperlinks>
    <hyperlink ref="A36" location="Back_AggregateEstimate" display="back to aggregate estimate"/>
  </hyperlinks>
  <printOptions/>
  <pageMargins left="0.7" right="0.7" top="0.787401575" bottom="0.787401575" header="0.3" footer="0.3"/>
  <pageSetup horizontalDpi="600" verticalDpi="600" orientation="portrait" paperSize="9" r:id="rId1"/>
  <headerFooter>
    <oddHeader>&amp;CEU27 estimate in 20089: References</oddHeader>
    <oddFooter>&amp;L&amp;P/&amp;N&amp;CVersion: 30.09.2009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Vesela Kovacheva</dc:creator>
  <cp:keywords/>
  <dc:description/>
  <cp:lastModifiedBy>Vesela Kovacheva</cp:lastModifiedBy>
  <cp:lastPrinted>2009-10-01T08:04:25Z</cp:lastPrinted>
  <dcterms:created xsi:type="dcterms:W3CDTF">2009-02-02T08:50:39Z</dcterms:created>
  <dcterms:modified xsi:type="dcterms:W3CDTF">2009-12-03T09:50:48Z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